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5130" windowHeight="3390" activeTab="0"/>
  </bookViews>
  <sheets>
    <sheet name="Кр. Брод.(ГРБС)" sheetId="1" r:id="rId1"/>
    <sheet name="Лист2" sheetId="2" r:id="rId2"/>
    <sheet name="Лист3" sheetId="3" r:id="rId3"/>
  </sheets>
  <definedNames>
    <definedName name="_xlnm.Print_Area" localSheetId="0">'Кр. Брод.(ГРБС)'!$A$1:$G$1020</definedName>
  </definedNames>
  <calcPr fullCalcOnLoad="1"/>
</workbook>
</file>

<file path=xl/sharedStrings.xml><?xml version="1.0" encoding="utf-8"?>
<sst xmlns="http://schemas.openxmlformats.org/spreadsheetml/2006/main" count="3287" uniqueCount="538">
  <si>
    <t xml:space="preserve">код раздела подраздела </t>
  </si>
  <si>
    <t>целевая статья</t>
  </si>
  <si>
    <t>вид расхода</t>
  </si>
  <si>
    <t>Общее образование</t>
  </si>
  <si>
    <t>Дошкольное образование</t>
  </si>
  <si>
    <t>Библиотеки</t>
  </si>
  <si>
    <t>Наименование показателя</t>
  </si>
  <si>
    <t xml:space="preserve">Обеспечение деятельности подведомственных учреждений </t>
  </si>
  <si>
    <t>Детские дошкольные учреждения</t>
  </si>
  <si>
    <t>Другие вопросы в области образования</t>
  </si>
  <si>
    <t>Культура</t>
  </si>
  <si>
    <t>Социальное обслуживание населения</t>
  </si>
  <si>
    <t>Учреждения социального обслуживания населения</t>
  </si>
  <si>
    <t>10 04</t>
  </si>
  <si>
    <t xml:space="preserve">в том числе; </t>
  </si>
  <si>
    <t>Субвенции на предоставление бесплатного проезда детям-сиротам, оставшимся без попечения родителей, обучающимся в общеобразовательных учреждениях на городском, пригородном, в сельской местности на внутрирайонном транспорте (кроме такси), а также 1 раз в год к месту жительства и обратно к месту учёбы</t>
  </si>
  <si>
    <t>Учреждения по внешкольной работе с детьми</t>
  </si>
  <si>
    <t>Руководство и управление в сфере установленных функций</t>
  </si>
  <si>
    <t xml:space="preserve"> Другие общегосударственные вопросы</t>
  </si>
  <si>
    <t xml:space="preserve"> Реализация государственных  функций , связанных с общегосударственным управлением</t>
  </si>
  <si>
    <t>0502</t>
  </si>
  <si>
    <t>Национальная  оборона</t>
  </si>
  <si>
    <t>1003</t>
  </si>
  <si>
    <t>0408</t>
  </si>
  <si>
    <t>0709</t>
  </si>
  <si>
    <t>ИТОГО:</t>
  </si>
  <si>
    <t>Мероприятия в области коммунального хозяйства</t>
  </si>
  <si>
    <t>0309</t>
  </si>
  <si>
    <t>Обеспечение мер социальной поддержки реабилитированных лиц и лиц, признанных пострадавшими от политических репрессий</t>
  </si>
  <si>
    <t>Другие вопросы в области социальной политики</t>
  </si>
  <si>
    <t>Коммунальное хозяйство</t>
  </si>
  <si>
    <t>Администрация</t>
  </si>
  <si>
    <t>ППЧ</t>
  </si>
  <si>
    <t>УВД</t>
  </si>
  <si>
    <t>ТУ п. Артышта</t>
  </si>
  <si>
    <t>Совет</t>
  </si>
  <si>
    <t>Фин. управление</t>
  </si>
  <si>
    <t>Куми</t>
  </si>
  <si>
    <t>КСЗН</t>
  </si>
  <si>
    <t>Управление образование</t>
  </si>
  <si>
    <t>Здравоохранение</t>
  </si>
  <si>
    <t>ДЮСШ</t>
  </si>
  <si>
    <t>План первонач.</t>
  </si>
  <si>
    <t>Итого:</t>
  </si>
  <si>
    <t>Отчёт на 1.08.07г</t>
  </si>
  <si>
    <t>разница</t>
  </si>
  <si>
    <t>до 15%</t>
  </si>
  <si>
    <t>-</t>
  </si>
  <si>
    <t>Примечание:</t>
  </si>
  <si>
    <t>МУ СЕЗ</t>
  </si>
  <si>
    <t>подготовка к зиме - 500</t>
  </si>
  <si>
    <t>КУМИ</t>
  </si>
  <si>
    <t>МЦП "Проектирование"- 2944</t>
  </si>
  <si>
    <t>обеспечение жильём молодых семей- 1000, подготовка к зиме -500</t>
  </si>
  <si>
    <t xml:space="preserve"> изменения</t>
  </si>
  <si>
    <t>Центральный аппарат</t>
  </si>
  <si>
    <t>Учреждения, обеспечивающие предоставление услуг в сфере образования</t>
  </si>
  <si>
    <t>Создание и функционирование комиссий по делам несовершеннолетних и защите их прав</t>
  </si>
  <si>
    <t>Социальная помощь</t>
  </si>
  <si>
    <t>Закон Российской Федерации от 9 июня 1993 года № 5142-I «О донорстве крови и ее компонентов»</t>
  </si>
  <si>
    <t>5052900</t>
  </si>
  <si>
    <t>Обеспечение мер социальной поддержки для лиц, награжденных знаком «Почетный донор СССР», «Почетный донор России»</t>
  </si>
  <si>
    <t>Ежемесячное пособие на ребенка</t>
  </si>
  <si>
    <t>Обеспечение мер социальной поддержки ветеранов труда и тружеников тыла</t>
  </si>
  <si>
    <t>Обеспечение мер социальной поддержки ветеранов труда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</si>
  <si>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</si>
  <si>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</si>
  <si>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5054800</t>
  </si>
  <si>
    <t>Закон Кемеровской области от 14 ноября 2005 года № 123-ОЗ «О мерах социальной поддержки многодетных семей в Кемеровской области»</t>
  </si>
  <si>
    <t>Меры социальной поддержки многодетных семей</t>
  </si>
  <si>
    <t>Закон Кемеровской области от 10 июня 2005 года № 74-ОЗ «О социальной поддержке граждан, достигших возраста 70 лет»</t>
  </si>
  <si>
    <t>Социальная поддержка граждан, достигших возраста 70 лет</t>
  </si>
  <si>
    <t>Закон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</si>
  <si>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5058500</t>
  </si>
  <si>
    <t>Государственная социальная помощь малоимущим семьям и малоимущим одиноко проживающим гражданам</t>
  </si>
  <si>
    <t>5058501</t>
  </si>
  <si>
    <t>Закон Кемеровской области от 12 декабря 2006 года № 156-ОЗ «О денежной выплате отдельным категориям граждан»</t>
  </si>
  <si>
    <t>5058700</t>
  </si>
  <si>
    <t>Денежная выплата отдельным категориям граждан</t>
  </si>
  <si>
    <t>5058701</t>
  </si>
  <si>
    <t>Закон Кемеровской области от 14 января 1999 года № 8-ОЗ «О пенсиях  Кемеровской области»</t>
  </si>
  <si>
    <t>Назначение и выплата пенсий Кемеровской области</t>
  </si>
  <si>
    <t>Закон Кемеровской области от 27 января 2005 года № 15-ОЗ «О мерах социальной поддержки отдельных категорий граждан»</t>
  </si>
  <si>
    <t>Меры социальной поддержки отдельных категорий граждан</t>
  </si>
  <si>
    <t>Закон Кемеровской области от 17 января 2005 года № 2-ОЗ «О мерах социальной поддержки отдельных категорий граждан по оплате жилья и (или) коммунальных услуг»</t>
  </si>
  <si>
    <t>Меры социальной поддержки по оплате жилищно-коммунальных услуг отдельных категорий граждан, оказание мер социальной поддержки, которых относится к ведению субъекта Российской Федерации</t>
  </si>
  <si>
    <t>Закон Кемеровской области от 18 ноября 2004 года № 82-ОЗ «О погребении и похоронном деле в Кемеровской области»</t>
  </si>
  <si>
    <t>Выплата социального пособия на погребение и возмещение расходов по гарантированному перечню услуг по погребению</t>
  </si>
  <si>
    <t>5059701</t>
  </si>
  <si>
    <t>Реализация государственных функций в области социальной политики</t>
  </si>
  <si>
    <t>Жилищное хозяйство</t>
  </si>
  <si>
    <t>Поддержка коммунального хозяйства</t>
  </si>
  <si>
    <t>7951500</t>
  </si>
  <si>
    <t>Благоустройство</t>
  </si>
  <si>
    <t>0503</t>
  </si>
  <si>
    <t>Прочие мероприятия по благоустройству</t>
  </si>
  <si>
    <t>Охрана окружающей среды</t>
  </si>
  <si>
    <t>Национальная оборона</t>
  </si>
  <si>
    <t xml:space="preserve">Осуществление первичного воинского учёта на территориях, где отсутствуют военные комиссариаты </t>
  </si>
  <si>
    <t xml:space="preserve">Сумма расходов по  бюджету на 2008 год  </t>
  </si>
  <si>
    <t>0701</t>
  </si>
  <si>
    <t>Закон Кемеровской области от 28 декабря  2000 года      №110-ОЗ «Об образовании в Кемеровской области»</t>
  </si>
  <si>
    <t>0707</t>
  </si>
  <si>
    <t>0412</t>
  </si>
  <si>
    <t>Национальная экономика</t>
  </si>
  <si>
    <t>0300</t>
  </si>
  <si>
    <t>Национальная безопасность и правоохранительная деятельность</t>
  </si>
  <si>
    <t>Социальная политика</t>
  </si>
  <si>
    <t>Социальное обеспечение населения</t>
  </si>
  <si>
    <t>6000500</t>
  </si>
  <si>
    <t>0605</t>
  </si>
  <si>
    <t>Учреждения по обеспечению хозяйственного обслуживанию</t>
  </si>
  <si>
    <t>Амбулаторная помощь</t>
  </si>
  <si>
    <t>0505</t>
  </si>
  <si>
    <t>Другие вопросы в области жилищно-коммунального хозяйства</t>
  </si>
  <si>
    <t>5057901</t>
  </si>
  <si>
    <t>5057900</t>
  </si>
  <si>
    <t>Меры социальной поддержки отдельных категорий многодетных матерей</t>
  </si>
  <si>
    <t>5201000</t>
  </si>
  <si>
    <t>7950100</t>
  </si>
  <si>
    <t>5140002</t>
  </si>
  <si>
    <t>5206000</t>
  </si>
  <si>
    <t>5055532</t>
  </si>
  <si>
    <t>0010008</t>
  </si>
  <si>
    <t>7952000</t>
  </si>
  <si>
    <t>5054802</t>
  </si>
  <si>
    <t>Межшкольные учебно-производственные комбинаты</t>
  </si>
  <si>
    <t>0920300</t>
  </si>
  <si>
    <t>5051900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</si>
  <si>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</si>
  <si>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5055530</t>
  </si>
  <si>
    <t>ДМЦП муниципального образования:</t>
  </si>
  <si>
    <t>Жилищно - коммунальное хозяйство</t>
  </si>
  <si>
    <t>3530200</t>
  </si>
  <si>
    <t>3530400</t>
  </si>
  <si>
    <t>3530500</t>
  </si>
  <si>
    <t>7951700</t>
  </si>
  <si>
    <t>7950102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</si>
  <si>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</si>
  <si>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</si>
  <si>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</si>
  <si>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Обеспечение жилыми помещениями детей сирот, детей, оставшихся без попечения родителей, а также детей, находящихся  под опекой(попечительством), не имеющих закреплённого жилого помещения(средства областного бюджета)</t>
  </si>
  <si>
    <t>Предоставление гражданам субсидий на оплату жилого помещения и коммунальных услуг ( средства областного бюджета)</t>
  </si>
  <si>
    <t>Создание административных комиссий</t>
  </si>
  <si>
    <t>7955000</t>
  </si>
  <si>
    <t>7956000</t>
  </si>
  <si>
    <t>Другие виды транспорта</t>
  </si>
  <si>
    <t>Субсидии на проведение отдельных мероприятий по другим видам транспорта</t>
  </si>
  <si>
    <t>7950103</t>
  </si>
  <si>
    <t>Вопросы топливно - энергетического комплекса</t>
  </si>
  <si>
    <t>Возмещение расходов местных бюджетов по содержанию детей-инвалидов в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</si>
  <si>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социальной политики(возмещение за доставку за предоставленные гражданам субсидий на оплату жилого помещения и коммунальных услуг)</t>
  </si>
  <si>
    <t>Мероприятия в топливно - энергетической области</t>
  </si>
  <si>
    <t>Охрана семьи и детства</t>
  </si>
  <si>
    <t>1004</t>
  </si>
  <si>
    <t>Топливно - энергетический комплекс</t>
  </si>
  <si>
    <t>Транспорт</t>
  </si>
  <si>
    <t>Другие вопросы в области национальной экономики</t>
  </si>
  <si>
    <t>Физическая культура и спорт</t>
  </si>
  <si>
    <t>5055500</t>
  </si>
  <si>
    <t>Реализация мер социальной поддержки отдельных категорий граждан</t>
  </si>
  <si>
    <t>Другие вопросы в области физической культуры и спорта</t>
  </si>
  <si>
    <t>Другие вопросы в области окружающей среды</t>
  </si>
  <si>
    <t>Расходы связанные с развитием и содержанием сетей наружного освещения, в т.ч. оплата уличного освещения</t>
  </si>
  <si>
    <t>1202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</si>
  <si>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</si>
  <si>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900</t>
  </si>
  <si>
    <t>к  Решению Совета народных депутатов</t>
  </si>
  <si>
    <t>3530300</t>
  </si>
  <si>
    <t>Меры социальной поддержки участников образовательного процесса</t>
  </si>
  <si>
    <t>Закон Кемеровской области от 10 декабря 2004 года № 103-ОЗ «О мерах по обеспечению гарантий социальной поддержки детей-сирот и детей, оставшихся без попечения родителей, в Кемеровской области»</t>
  </si>
  <si>
    <t>Закон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</si>
  <si>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Больницы, клиники, госпитали, медико-санитарные части</t>
  </si>
  <si>
    <t>Выполнение других обязательств государства</t>
  </si>
  <si>
    <t>Ежемесячная денежная выплата на хлеб отдельной категории граждан</t>
  </si>
  <si>
    <t>5207000</t>
  </si>
  <si>
    <t>Социальная поддержка и социальное обслуживание в части содержания органов местного самоуправления</t>
  </si>
  <si>
    <t>Закон Кемеровской области "О ежемесячной денежной выплате на хлеб отдельной категории граждан"</t>
  </si>
  <si>
    <t>Захоронение безродных трупов</t>
  </si>
  <si>
    <t>Содержание бригады по осмотру и транспортировки трупа в морг</t>
  </si>
  <si>
    <t>3530502</t>
  </si>
  <si>
    <t>Предоставление субсидий по содержанию УЕЗа</t>
  </si>
  <si>
    <t>3530503</t>
  </si>
  <si>
    <t>810</t>
  </si>
  <si>
    <t>Расходы на содержания учреждения социального обслуживания населения (средства от платных услуг)</t>
  </si>
  <si>
    <t>111</t>
  </si>
  <si>
    <t xml:space="preserve">Фонд оплаты труда и страховые взносы </t>
  </si>
  <si>
    <t>Иные выплаты персоналу, за исключением фонда оплаты труда</t>
  </si>
  <si>
    <t>321</t>
  </si>
  <si>
    <t>Пособия и компенсации гражданам и иные социальные выплаты, кроме публичных нормативных обязательств</t>
  </si>
  <si>
    <t>314</t>
  </si>
  <si>
    <t>Меры социальной поддержки населения по публичным нормативным обязательствам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</si>
  <si>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</si>
  <si>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</si>
  <si>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</si>
  <si>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</si>
  <si>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</si>
  <si>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</si>
  <si>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</si>
  <si>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</si>
  <si>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Иные бюджетные ассигнования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</si>
  <si>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</si>
  <si>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</si>
  <si>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</si>
  <si>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и страховые взносы</t>
  </si>
  <si>
    <t>100</t>
  </si>
  <si>
    <t>110</t>
  </si>
  <si>
    <t>0020400</t>
  </si>
  <si>
    <t>0020000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</si>
  <si>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</si>
  <si>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</si>
  <si>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</si>
  <si>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</si>
  <si>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</si>
  <si>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</t>
  </si>
  <si>
    <t/>
  </si>
  <si>
    <t>120</t>
  </si>
  <si>
    <t>121</t>
  </si>
  <si>
    <t>122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</si>
  <si>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</si>
  <si>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</si>
  <si>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</si>
  <si>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</si>
  <si>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</si>
  <si>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</si>
  <si>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(муниципальных) нужд</t>
  </si>
  <si>
    <t>244</t>
  </si>
  <si>
    <t>0106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</si>
  <si>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</si>
  <si>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</si>
  <si>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0920000</t>
  </si>
  <si>
    <t>Финансовое обеспечение наградной системы</t>
  </si>
  <si>
    <t>Иные выплаты населению</t>
  </si>
  <si>
    <t>360</t>
  </si>
  <si>
    <t>909</t>
  </si>
  <si>
    <t>0103</t>
  </si>
  <si>
    <t>0113</t>
  </si>
  <si>
    <t>0920301</t>
  </si>
  <si>
    <t>905</t>
  </si>
  <si>
    <t>Высшее должностное лицо органа местного самоуправления -Глава Краснобродского городского округа</t>
  </si>
  <si>
    <t>Расходы на выплаты персоналу казённых учреждений</t>
  </si>
  <si>
    <t>5056700</t>
  </si>
  <si>
    <t>Финансовое обеспечение льготных лекарственных средств и изделий медицинского назначения отдельным группам граждан и по категориям заболеваний</t>
  </si>
  <si>
    <t>Учреждения по обеспечению хозяйственного обслуживания</t>
  </si>
  <si>
    <t>Резервные средства</t>
  </si>
  <si>
    <t>870</t>
  </si>
  <si>
    <t>Обеспечение деятельности МБУ "Многофунциональный центр"</t>
  </si>
  <si>
    <t>313</t>
  </si>
  <si>
    <t>Пособия и компенсации по публичным нормативным обязательствам</t>
  </si>
  <si>
    <t>Публичные нормативные выплаты гражданам несоциального характера</t>
  </si>
  <si>
    <t>330</t>
  </si>
  <si>
    <t>323</t>
  </si>
  <si>
    <t>Приобретение товаров, работ, услуг в пользу граждан</t>
  </si>
  <si>
    <t>ДМЦП "Комплексные меры противодействия злоупотреблению наркотиками и их незаконному обороту" на 2012 и 2015 годы"</t>
  </si>
  <si>
    <t>ДМЦП "Здравоохранение" на 2012-2015 годы"</t>
  </si>
  <si>
    <t>ДМЦП " Развитие субъектов малого и среднего предпринимательства" на 2012-2015 годы  "</t>
  </si>
  <si>
    <t xml:space="preserve">ДМЦП " Повышение инвестиционной привлекательности Краснобродского городского округа"  на 2012-2015 годы " </t>
  </si>
  <si>
    <t xml:space="preserve">ДМЦП "Профилактика безнадзорности и правонарушений несовершеннолетних" на 2012-2015 годы" </t>
  </si>
  <si>
    <t>ДМЦП " Средства массовой информации" на 2012-2015 годы"</t>
  </si>
  <si>
    <t>ДМЦП "Развитие информационного общества и формирование элементов электронного правительства в Краснобродском городском округе" на 2012-2015 годы"</t>
  </si>
  <si>
    <t>ДМЦП " Управление и распоряжение муниципальным имуществом Краснобродского городского округа" на 2012-2015 годы"</t>
  </si>
  <si>
    <t>ДМЦП "Образование" на 2012-2015 годы"</t>
  </si>
  <si>
    <t>ДМЦП " Физическая культура  и спорт" на 2012-2015 годы "</t>
  </si>
  <si>
    <t>ДМЦП "Молодёжь" на 2012-2015 годы"</t>
  </si>
  <si>
    <t>ДМЦП "Культура" на 2012-2015 годы"</t>
  </si>
  <si>
    <t>7958000</t>
  </si>
  <si>
    <t xml:space="preserve"> ДМЦП "Предупреждение и ликвидация  последствий чрезвычайных ситуаций природного и техногенного характера"  на 2012-2015 годы"</t>
  </si>
  <si>
    <t>ДМЦП "Безопасность дорожного движения" на 2012-2015 годы "</t>
  </si>
  <si>
    <t>Ежемесячная надбавка стимулирующего характера педагогическим работникам государственных и муниципальных образовательных учреждений, расположенных на территории Кемеровской области и реализующих основную общеобразовательную программу дошкольного образования</t>
  </si>
  <si>
    <t>Организация и осуществление деятельности по опеке и попечительству</t>
  </si>
  <si>
    <t>5205200</t>
  </si>
  <si>
    <t>ДМЦП "Проектирование" на 2012-2015 годы</t>
  </si>
  <si>
    <t xml:space="preserve">ДМЦП "Оказание помощи лицам, отбывшим наказание в виде лишения свободы, и содействие их социальной реабилитации" 2012-2015 годы </t>
  </si>
  <si>
    <t>Долгосрочные целевые программы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</si>
  <si>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</si>
  <si>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Вознаграждение, причитающееся приемному родителю (средства областного бюджета)</t>
  </si>
  <si>
    <t>Выплаты семьям опекунов на содержание подопечных детей (средства областного бюджета)</t>
  </si>
  <si>
    <t>Содержание ребёнка в семье опекуна и приёмной семье, а также вознаграждение, причитающееся приёмному родителю (средства областного бюджета)</t>
  </si>
  <si>
    <t>Выплаты семьям опекунов на содержание подопечных детей (средства федерального бюджета)</t>
  </si>
  <si>
    <t>Вознаграждение, причитающееся приемному родителю (средства федерального бюджета)</t>
  </si>
  <si>
    <t>Подпрограмма № 1 "Оказание материальной помощи"</t>
  </si>
  <si>
    <t>Подпрограмма № 2 " Организация проведения памятных и юбилейных дат, праздничных и других мероприятий"</t>
  </si>
  <si>
    <t>Подпрограмма № 3 " Ветеран"</t>
  </si>
  <si>
    <t>Подпрограмма № 4 " Семья под защитой государства"</t>
  </si>
  <si>
    <t>Подпрограмма № 5 " Санаторно - профилактическое оздоровление"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</si>
  <si>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</si>
  <si>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Содержание ребёнка в семье опекуна и приёмной семье, а также вознаграждение, причитающееся приёмному родителю (средства федерального  бюджета)</t>
  </si>
  <si>
    <t>5207400</t>
  </si>
  <si>
    <t>Финансовое 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государственных учреждениях здравоохранения Кемеровской области)</t>
  </si>
  <si>
    <t>5207300</t>
  </si>
  <si>
    <t>Долгосрочная целевая программа «Культура Кузбасса»</t>
  </si>
  <si>
    <t>5225100</t>
  </si>
  <si>
    <t>5227200</t>
  </si>
  <si>
    <t>Долгосрочная целевая программа «Молодежь Кузбасса. Развитие спорта и туризма в Кемеровской области»</t>
  </si>
  <si>
    <t>001</t>
  </si>
  <si>
    <t>0010011</t>
  </si>
  <si>
    <t>0102</t>
  </si>
  <si>
    <t>0104</t>
  </si>
  <si>
    <t>0010007</t>
  </si>
  <si>
    <t>0939909</t>
  </si>
  <si>
    <t>0920302</t>
  </si>
  <si>
    <t>0010009</t>
  </si>
  <si>
    <t>00100 07</t>
  </si>
  <si>
    <t>0203</t>
  </si>
  <si>
    <t>7951400</t>
  </si>
  <si>
    <t>4239909</t>
  </si>
  <si>
    <t>0013600</t>
  </si>
  <si>
    <t>4319909</t>
  </si>
  <si>
    <t>7951900</t>
  </si>
  <si>
    <t>0010012</t>
  </si>
  <si>
    <t>0010013</t>
  </si>
  <si>
    <t>0702</t>
  </si>
  <si>
    <t>0901</t>
  </si>
  <si>
    <t>0902</t>
  </si>
  <si>
    <t>0909</t>
  </si>
  <si>
    <t>7950500</t>
  </si>
  <si>
    <t>0801</t>
  </si>
  <si>
    <t>7950700</t>
  </si>
  <si>
    <t>0804</t>
  </si>
  <si>
    <t>5059200</t>
  </si>
  <si>
    <t>5059201</t>
  </si>
  <si>
    <t>7951200</t>
  </si>
  <si>
    <t>7950800</t>
  </si>
  <si>
    <t>5059500</t>
  </si>
  <si>
    <t>5059501</t>
  </si>
  <si>
    <t>5059502</t>
  </si>
  <si>
    <t>5059800</t>
  </si>
  <si>
    <t>5207500</t>
  </si>
  <si>
    <t>Уплата налогов, сборов и иных обязательных платежей в бюджетную систему Российской Федерации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</si>
  <si>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</si>
  <si>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</si>
  <si>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</si>
  <si>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Депутаты (члены)  Совета народных депутатов Краснобродского городского округа</t>
  </si>
  <si>
    <t>Председатель Совета народных депутатов Краснобродского городского округа</t>
  </si>
  <si>
    <t>04</t>
  </si>
  <si>
    <t>0402</t>
  </si>
  <si>
    <t>248</t>
  </si>
  <si>
    <t>Муниципальные целевые программы</t>
  </si>
  <si>
    <t>795</t>
  </si>
  <si>
    <t>7950300</t>
  </si>
  <si>
    <t>7953000</t>
  </si>
  <si>
    <t>0501</t>
  </si>
  <si>
    <t>05</t>
  </si>
  <si>
    <t>411</t>
  </si>
  <si>
    <t>7951502</t>
  </si>
  <si>
    <t>505</t>
  </si>
  <si>
    <t>Подпрограмма "Обеспечение жильем молодых семей"</t>
  </si>
  <si>
    <t>7950400</t>
  </si>
  <si>
    <t>851</t>
  </si>
  <si>
    <t>852</t>
  </si>
  <si>
    <t>514</t>
  </si>
  <si>
    <t>002</t>
  </si>
  <si>
    <t>3170100</t>
  </si>
  <si>
    <t>Подпрограмма " Модернизация жилищно - коммунального хозяйства"</t>
  </si>
  <si>
    <t>353</t>
  </si>
  <si>
    <t>522</t>
  </si>
  <si>
    <t>7951300</t>
  </si>
  <si>
    <t>Подпрограмма " Поддержка улично - дорожной сети"</t>
  </si>
  <si>
    <t>7951501</t>
  </si>
  <si>
    <t>Подпрограмма " Благоустройство городского округа"</t>
  </si>
  <si>
    <t>7951503</t>
  </si>
  <si>
    <t>06</t>
  </si>
  <si>
    <t>6000100</t>
  </si>
  <si>
    <t>0020004</t>
  </si>
  <si>
    <t>4709909</t>
  </si>
  <si>
    <t>08</t>
  </si>
  <si>
    <t>07</t>
  </si>
  <si>
    <t>4239919</t>
  </si>
  <si>
    <t>Итого</t>
  </si>
  <si>
    <t>4209900</t>
  </si>
  <si>
    <t>4209901</t>
  </si>
  <si>
    <t>4209909</t>
  </si>
  <si>
    <t>Прочие закупки</t>
  </si>
  <si>
    <t>КУМИ (аппарат)</t>
  </si>
  <si>
    <t>312</t>
  </si>
  <si>
    <t>Пенсии, выплачиваемые организациями сектора государственного управления</t>
  </si>
  <si>
    <t>Образование</t>
  </si>
  <si>
    <t>4400200</t>
  </si>
  <si>
    <t>4429909</t>
  </si>
  <si>
    <t>Руководитель контрольно-счетной палаты Краснобродского городского округа</t>
  </si>
  <si>
    <t>Муниципальное  казенное учреждение "Комитет по управлению муниципальным имуществом Краснобродского городского округа "- главный распорядитель бюджетных средств</t>
  </si>
  <si>
    <t xml:space="preserve"> Муниципальное казенное  учреждение "Управление культуры, молодёжной политики и спорта Краснобродского городского округа" - главный распорядитель бюджетных средств</t>
  </si>
  <si>
    <t>Муниципальное бюджетное образовательное учреждение  ДОД «ДШИ № 62»</t>
  </si>
  <si>
    <t>Территориальное управление посёлка  Артышта администрации  Краснобродского городского округа - главный распорядитель бюджетных средств</t>
  </si>
  <si>
    <t>Закупка товаров, работ, услуг в сфере информационно - коммуникационных технологий</t>
  </si>
  <si>
    <t>ДМЦП "Энергосбережение и повышение энергетической эффективности на территории Краснобродского городского округа на 2010-2012 года и на  перспективу до 2020 года"</t>
  </si>
  <si>
    <t>Муниципальное  Казенное Учреждение "Управление жизнеобеспечения Краснобродского городского округа"- главный распорядитель бюджетных средств</t>
  </si>
  <si>
    <t>Субсидии юридическим лицам(кроме государственных (муниципальных)учреждений) и физическим лицам - производителям товаров, работ, услуг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</si>
  <si>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</si>
  <si>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</si>
  <si>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Субсидии юридическим лицам(кроме государственных (муниципальных)учреждений) и физическим лицам - производителям товаров,  работ, услуг</t>
  </si>
  <si>
    <t>Субсидии юридическим лицам (кроме государственных (муниципальных)учреждений) и физическим лицам - производителям товаров, работ, услуг</t>
  </si>
  <si>
    <t>Бюджетные инвестиции в объекты  государственной (муниципальной) собственности казенным учреждениям вне рамок государственного оборонного заказа</t>
  </si>
  <si>
    <t xml:space="preserve">09 </t>
  </si>
  <si>
    <t>Дорожное хозяйство (дорожные фонды)</t>
  </si>
  <si>
    <t>0409</t>
  </si>
  <si>
    <t>12</t>
  </si>
  <si>
    <t>112</t>
  </si>
  <si>
    <t>Субсидии  автономным учреждениям</t>
  </si>
  <si>
    <t>620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</si>
  <si>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</si>
  <si>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</si>
  <si>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ДМЦП " Улучшение условий и охраны труда в Краснобродском городском округе" на 2012-2015 годы"</t>
  </si>
  <si>
    <t>7959000</t>
  </si>
  <si>
    <t>ДМЦП "Жилище" на 2012-2015 годы</t>
  </si>
  <si>
    <t>Подпрограмма "Строительство жилья"</t>
  </si>
  <si>
    <t>ДМЦП "Социальная поддержка населения " на 2012-2015 годы"</t>
  </si>
  <si>
    <t>ДМЦП "Социальная защита ветеранов и инвалидов боевых действий, лиц, пострадавших при исполнении обязанностей военной службы (служебных обязанностей)" на 2012-2015 годы</t>
  </si>
  <si>
    <t>ДМЦП "Развитие городского хозяйства" на 2012-2015 годы"</t>
  </si>
  <si>
    <t>ДМЦП "Развитие городского  хозяйства" на 2012-2015 годы"</t>
  </si>
  <si>
    <t>ДМЦП "Охрана окружающей среды" на 2012-2015 годы</t>
  </si>
  <si>
    <t>4700000</t>
  </si>
  <si>
    <t>Закон Кемеровской области от 8 апреля 2008 года № 14-ОЗ "О мерах социальной поддержки отдельных категорий многодетных матерей"</t>
  </si>
  <si>
    <t>ДМЦП "Доступная среда для инвалидов" на 2012-2015 годы"</t>
  </si>
  <si>
    <t>Федеральный закон от 19 мая 1995 года № 81-ФЗ «О государственных пособиях гражданам, имеющим детей»</t>
  </si>
  <si>
    <t>5220500</t>
  </si>
  <si>
    <t>420</t>
  </si>
  <si>
    <t>Иные безвозмездные и безвозвратные перечисления</t>
  </si>
  <si>
    <t>код ведомства,  получателя средств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</si>
  <si>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</si>
  <si>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10</t>
  </si>
  <si>
    <t>Обеспечение предоставления жилых помещений детям - сиротам и детям, оставшимся без попечения родителей, лицам из их числа по договорам специализованных жилых помещений</t>
  </si>
  <si>
    <t>Закон Кемеровской области от 9 июля 2012 года № 73-ОЗ «О ежемесячной денежной выплате отдельным категориям семей в случае рождения третьего ребенка или последующих детей»</t>
  </si>
  <si>
    <t>Ежемесячная денежная выплата отдельным категориям семей в случае рождения третьего ребенка или последующих детей</t>
  </si>
  <si>
    <t>Закон Кемеровской области от 25 апреля 2011 года № 51-ОЗ «О дополнительной мере социальной поддержки семей, имеющих детей»</t>
  </si>
  <si>
    <t>Дополнительная мера социальной поддержки семей, имеющих детей</t>
  </si>
  <si>
    <t>Долгосрочная целевая программа «Жилище»</t>
  </si>
  <si>
    <t>Подпрограмма «Обеспечение жильем социальных категорий граждан, установленных законодательством Кемеровской области»</t>
  </si>
  <si>
    <t>5220501</t>
  </si>
  <si>
    <t>Подпрограмма «Переселение граждан из ветхого и аварийного жилья»</t>
  </si>
  <si>
    <t>5220502</t>
  </si>
  <si>
    <t>6000400</t>
  </si>
  <si>
    <t>Обеспечение деятельности(оказание услуг) 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</si>
  <si>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Долгосрочная целевая программа "Развитие системы образования и повышения уровня потребности в образовании населения Кемеровской области"</t>
  </si>
  <si>
    <t>Подпрограмма " Совершенствование качества образования, материально- техническое оснащение образовательных учреждений"</t>
  </si>
  <si>
    <t xml:space="preserve">Подпрограмма "Молодежь Кузбасса" </t>
  </si>
  <si>
    <t>5227202</t>
  </si>
  <si>
    <t>Ежемесячное денежное вознаграждение за классное руководство</t>
  </si>
  <si>
    <t>5200900</t>
  </si>
  <si>
    <t>Функционирование высшего должностного лица субъекта Российской Федерации и муниципального образования</t>
  </si>
  <si>
    <t>Реализация государственных  функций , связанных с общегосударственным управлением</t>
  </si>
  <si>
    <t>092</t>
  </si>
  <si>
    <t>Возмещение затрат муниципальным бюджетным учреждениям, связанных с предоставлением государственных и муниципальных услуг</t>
  </si>
  <si>
    <t>093</t>
  </si>
  <si>
    <t>02</t>
  </si>
  <si>
    <t>Другие вопросы в области здравоохранения</t>
  </si>
  <si>
    <t>Средства массовой информации</t>
  </si>
  <si>
    <t>Периодическая печать и издательства</t>
  </si>
  <si>
    <t>520</t>
  </si>
  <si>
    <t>423</t>
  </si>
  <si>
    <t>4239900</t>
  </si>
  <si>
    <t>Учебно - методические кабинеты, централизованные бухгалтерии, группы хозяйственного обслужтвания, учебные фильмотеки, межшкольные учебно - производственные комбинаты, логопедические пункты</t>
  </si>
  <si>
    <t>Другие вопросы в области культуры, кинематографии</t>
  </si>
  <si>
    <t>442</t>
  </si>
  <si>
    <t>Культура,кинематография</t>
  </si>
  <si>
    <t>Управление социальной защиты  Краснобродского городского округа- главный распорядитель  бюджетных средств</t>
  </si>
  <si>
    <t xml:space="preserve">Обеспечение деятельности (оказание услуг)подведомственных учреждений </t>
  </si>
  <si>
    <t xml:space="preserve">Обеспечение деятельности(оказание услуг) подведомственных учреждений </t>
  </si>
  <si>
    <t>Молодежная политика и оздоровление детей</t>
  </si>
  <si>
    <t>431</t>
  </si>
  <si>
    <t>Организационно - воспитательная работа с молодежью</t>
  </si>
  <si>
    <t>7951100</t>
  </si>
  <si>
    <t>Учреждения культуры, и мероприятия в сфере культуры и кинематографии</t>
  </si>
  <si>
    <t xml:space="preserve">Обеспечение деятельности (оказание услуг) подведомственных учреждений </t>
  </si>
  <si>
    <t>Федеральный закон от 21 декабря 1996 года № 159-ФЗ   «О дополнительных гарантиях по социальной поддержке   детей-сирот и детей, оставшихся без попечения родителей»</t>
  </si>
  <si>
    <t>622</t>
  </si>
  <si>
    <t xml:space="preserve">Субсидии автономным учреждениям </t>
  </si>
  <si>
    <t xml:space="preserve"> администрация Краснобродского городского округа  главный распорядитель  бюджетных средств</t>
  </si>
  <si>
    <t>Контрольно-счетная палата  муниципального образования "Краснобродский городской округ" - главный распорядитель бюджетных средств</t>
  </si>
  <si>
    <t xml:space="preserve"> Совет народных депутатов Краснобродского городского округа - главный распорядитель бюджетных средств</t>
  </si>
  <si>
    <t>Муниципальное учреждение "Управление образования   Краснобродского  городского округа"- главный распорядитель бюджетных средств</t>
  </si>
  <si>
    <t>7957000</t>
  </si>
  <si>
    <t>4429900</t>
  </si>
  <si>
    <t>Школы-детские сады, начальные школы, неполные -средние, средние</t>
  </si>
  <si>
    <t>440</t>
  </si>
  <si>
    <t>Учебно- методические кабинеты, централизованные бухгалтерии, группы хозяйственного обслуживания, учебные фильмотеки, межшкольные учебно - производственные комбинаты, логопедические пункты</t>
  </si>
  <si>
    <t>452</t>
  </si>
  <si>
    <t>Учебно - методические кабинеты, централизованные бухгалтерии, группы хозяйственного обслуживания</t>
  </si>
  <si>
    <t>Подпрограмма " Организация круглогодичного отдыха, оздоровления и занятости обучающихся,включая оплату проезда по железной дороге, оплату стоимости путевок отдельных категорий детей, ремонт и оснащение загородных баз отдыха"</t>
  </si>
  <si>
    <t>5050009</t>
  </si>
  <si>
    <t>Прочие мероприятия в области социальной политики</t>
  </si>
  <si>
    <t>5140001</t>
  </si>
  <si>
    <t>Субсидии автономным учреждениям</t>
  </si>
  <si>
    <t>Субсидии автономным учреждениям на иные цели</t>
  </si>
  <si>
    <t>3530501</t>
  </si>
  <si>
    <t>Возмещение тарифа на утилизацию (захоронение) твердых бытовых отходов</t>
  </si>
  <si>
    <t>Территориальная программа обязательного медицинского страхования</t>
  </si>
  <si>
    <t>7710000</t>
  </si>
  <si>
    <t>Межбюджетные трансферты бюджетам территориальных фондов обязательного медицинского страхования</t>
  </si>
  <si>
    <t>580</t>
  </si>
  <si>
    <t>Ежемесячная денежная выплата, назначаемая в случае рождения третьего ребенка или последующих детей до достижения ребенка возраста трех лет</t>
  </si>
  <si>
    <t>5141500</t>
  </si>
  <si>
    <t>Выплаты на содержание подопечных детей и предоставление льгот приемной семье (средства областного бюджета)</t>
  </si>
  <si>
    <t>Подпрограмма «Адресная социальная поддержка участников образовательного процесса»</t>
  </si>
  <si>
    <t>Закон Кемеровской области от 14 декабря 2010 года № 124-ОЗ «О некоторых вопросах в сфере опеки и попечительства несовершеннолетних»</t>
  </si>
  <si>
    <t>Бесплатное лекарственное обеспечение, предоставляемое по рецептам врачей детям-сиротам и детям, оставшимся без попечения родителей, в возрасте до 6 лет, находящимся под опекой, в приемной семье</t>
  </si>
  <si>
    <t>Защита населения и территории от чрезвычайных ситуаций природного техногенного характера, гражданская оборона</t>
  </si>
  <si>
    <t>Резервный фонд Коллегии Администрации Кемеровской области</t>
  </si>
  <si>
    <t>0700400</t>
  </si>
  <si>
    <t>ДМПЦ "Энергосбережение и повышение энергетической эффективности на территории Краснобродского городского округа  на 2010-2012 года и перспективу до 2020 года"</t>
  </si>
  <si>
    <t>6000501</t>
  </si>
  <si>
    <t>Благоустройство городского округа</t>
  </si>
  <si>
    <t>Мобилизационная и вневойсковая подготовка</t>
  </si>
  <si>
    <t>Выплата единовременного пособия при всех формах устройства детей, лишённых родительского попечения, в семью</t>
  </si>
  <si>
    <t>Федеральная целевая программа «Жилище» на 2011-2015 годы</t>
  </si>
  <si>
    <t>Подпрограмма «Обеспечение жильем молодых семей»</t>
  </si>
  <si>
    <t>5220504</t>
  </si>
  <si>
    <t>Мероприятия в области жилищного хозяйства</t>
  </si>
  <si>
    <t>Расходы по установке приборов учета тепловой энергии</t>
  </si>
  <si>
    <t>3530505</t>
  </si>
  <si>
    <t>Дорожное хозяйство</t>
  </si>
  <si>
    <t>3150000</t>
  </si>
  <si>
    <t>Поддержка дорожного хозяйства</t>
  </si>
  <si>
    <t>3150200</t>
  </si>
  <si>
    <t>Дорожная деятельность в отношении автомобильных дорог общего пользования местного значения</t>
  </si>
  <si>
    <t>3150210</t>
  </si>
  <si>
    <t>911</t>
  </si>
  <si>
    <t>0700300</t>
  </si>
  <si>
    <t>Открытие и ежемесячное зачисление денежных средств для детей-сирот и детей, оставшихся без попечения родителей, на специальные накопительные банковские счета</t>
  </si>
  <si>
    <t>0960100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</si>
  <si>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</si>
  <si>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5208200</t>
  </si>
  <si>
    <t>3530504</t>
  </si>
  <si>
    <t>Прочие мероприятия в области коммунального хозяйства</t>
  </si>
  <si>
    <t>0960000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</si>
  <si>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</si>
  <si>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</si>
  <si>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 xml:space="preserve">Обеспечение деятельности(оказание услуг)подведомственных учреждений </t>
  </si>
  <si>
    <t>Ежемесячная выплата стимулирующего характера работникам муниципальных библиотек, муниципальных музеев и муниципальных культурно-досуговых учреждений, расположенных на территории Кемеровской области</t>
  </si>
  <si>
    <t>Организация семейных групп, являющихся структурными подразделениями муниципальных образовательных учреждений, реализующих основную общеобразовательную программу дошкольного образования</t>
  </si>
  <si>
    <t>Ежемесячная денежная выплата стимулирующего характера медицинским работникам муниципальных образовательных учреждений, находящихся на территории Кемеровской области и реализующих программу дошкольного, начального общего образования, основного общего образования, среднего (полного) общего образования, специальных (коррекционных) образовательных учреждений для обучающихся, воспитанников с ограниченными возможностями здоровья, образовательных учреждений для детей-сирот и детей, оставшихся без попечения родителей (законных представителей)</t>
  </si>
  <si>
    <t>Исполнено за 2013 год</t>
  </si>
  <si>
    <t xml:space="preserve">по ведомственной структуре </t>
  </si>
  <si>
    <t>Краснобродского городского округа</t>
  </si>
  <si>
    <t>Показатели расходов бюджета Краснобродского городского округа за 2013 год</t>
  </si>
  <si>
    <t>03</t>
  </si>
  <si>
    <t xml:space="preserve">             Приложение № 3</t>
  </si>
  <si>
    <t>от   18.06.2014 № 45/792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</si>
</sst>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#,##0_р_."/>
    <numFmt numFmtId="171" formatCode="[$-FC19]d\ mmmm\ yyyy\ &quot;г.&quot;"/>
    <numFmt numFmtId="172" formatCode="000000"/>
    <numFmt numFmtId="173" formatCode="#,##0.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8"/>
      <color indexed="8"/>
      <name val="Arial Cyr"/>
      <family val="0"/>
    </font>
    <font>
      <sz val="8"/>
      <color indexed="8"/>
      <name val="Arial"/>
      <family val="2"/>
    </font>
    <font>
      <b/>
      <i/>
      <u val="single"/>
      <sz val="8"/>
      <name val="Arial Cyr"/>
      <family val="0"/>
    </font>
    <font>
      <sz val="8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8"/>
      <color indexed="8"/>
      <name val="Arial Cyr"/>
      <family val="0"/>
    </font>
    <font>
      <b/>
      <sz val="9"/>
      <name val="Times New Roman"/>
      <family val="1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i/>
      <u val="single"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wrapText="1"/>
    </xf>
    <xf numFmtId="0" fontId="1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 wrapText="1"/>
    </xf>
    <xf numFmtId="1" fontId="3" fillId="35" borderId="10" xfId="0" applyNumberFormat="1" applyFont="1" applyFill="1" applyBorder="1" applyAlignment="1">
      <alignment horizontal="center"/>
    </xf>
    <xf numFmtId="1" fontId="3" fillId="36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left" wrapText="1"/>
    </xf>
    <xf numFmtId="1" fontId="11" fillId="0" borderId="10" xfId="0" applyNumberFormat="1" applyFont="1" applyFill="1" applyBorder="1" applyAlignment="1">
      <alignment wrapText="1"/>
    </xf>
    <xf numFmtId="1" fontId="12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wrapText="1"/>
    </xf>
    <xf numFmtId="1" fontId="14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wrapText="1"/>
    </xf>
    <xf numFmtId="0" fontId="18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left" wrapText="1"/>
    </xf>
    <xf numFmtId="168" fontId="9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wrapText="1"/>
    </xf>
    <xf numFmtId="168" fontId="1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wrapText="1"/>
    </xf>
    <xf numFmtId="1" fontId="18" fillId="0" borderId="10" xfId="0" applyNumberFormat="1" applyFont="1" applyFill="1" applyBorder="1" applyAlignment="1">
      <alignment wrapText="1"/>
    </xf>
    <xf numFmtId="0" fontId="14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1" fontId="14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1" fontId="4" fillId="0" borderId="10" xfId="0" applyNumberFormat="1" applyFont="1" applyFill="1" applyBorder="1" applyAlignment="1">
      <alignment horizontal="left" wrapText="1"/>
    </xf>
    <xf numFmtId="1" fontId="16" fillId="0" borderId="10" xfId="0" applyNumberFormat="1" applyFont="1" applyFill="1" applyBorder="1" applyAlignment="1">
      <alignment horizontal="left" wrapText="1"/>
    </xf>
    <xf numFmtId="1" fontId="16" fillId="36" borderId="10" xfId="0" applyNumberFormat="1" applyFont="1" applyFill="1" applyBorder="1" applyAlignment="1">
      <alignment horizontal="left" wrapText="1"/>
    </xf>
    <xf numFmtId="1" fontId="4" fillId="36" borderId="10" xfId="0" applyNumberFormat="1" applyFont="1" applyFill="1" applyBorder="1" applyAlignment="1">
      <alignment horizontal="center" wrapText="1"/>
    </xf>
    <xf numFmtId="49" fontId="4" fillId="36" borderId="10" xfId="0" applyNumberFormat="1" applyFont="1" applyFill="1" applyBorder="1" applyAlignment="1">
      <alignment horizontal="center"/>
    </xf>
    <xf numFmtId="1" fontId="4" fillId="36" borderId="10" xfId="0" applyNumberFormat="1" applyFont="1" applyFill="1" applyBorder="1" applyAlignment="1">
      <alignment horizontal="center"/>
    </xf>
    <xf numFmtId="1" fontId="17" fillId="0" borderId="10" xfId="0" applyNumberFormat="1" applyFont="1" applyFill="1" applyBorder="1" applyAlignment="1">
      <alignment wrapText="1"/>
    </xf>
    <xf numFmtId="1" fontId="11" fillId="0" borderId="13" xfId="0" applyNumberFormat="1" applyFont="1" applyFill="1" applyBorder="1" applyAlignment="1">
      <alignment wrapText="1"/>
    </xf>
    <xf numFmtId="1" fontId="17" fillId="0" borderId="0" xfId="0" applyNumberFormat="1" applyFont="1" applyFill="1" applyBorder="1" applyAlignment="1">
      <alignment wrapText="1"/>
    </xf>
    <xf numFmtId="1" fontId="5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168" fontId="9" fillId="0" borderId="0" xfId="0" applyNumberFormat="1" applyFont="1" applyFill="1" applyAlignment="1">
      <alignment/>
    </xf>
    <xf numFmtId="0" fontId="9" fillId="0" borderId="10" xfId="0" applyFont="1" applyBorder="1" applyAlignment="1">
      <alignment/>
    </xf>
    <xf numFmtId="0" fontId="13" fillId="0" borderId="0" xfId="0" applyFont="1" applyFill="1" applyAlignment="1">
      <alignment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168" fontId="13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/>
    </xf>
    <xf numFmtId="0" fontId="13" fillId="0" borderId="0" xfId="0" applyFont="1" applyAlignment="1">
      <alignment/>
    </xf>
    <xf numFmtId="1" fontId="9" fillId="0" borderId="10" xfId="0" applyNumberFormat="1" applyFont="1" applyFill="1" applyBorder="1" applyAlignment="1">
      <alignment horizontal="center" wrapText="1"/>
    </xf>
    <xf numFmtId="1" fontId="21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left" wrapText="1"/>
    </xf>
    <xf numFmtId="1" fontId="13" fillId="0" borderId="0" xfId="0" applyNumberFormat="1" applyFont="1" applyFill="1" applyAlignment="1">
      <alignment/>
    </xf>
    <xf numFmtId="1" fontId="19" fillId="0" borderId="10" xfId="0" applyNumberFormat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 wrapText="1"/>
    </xf>
    <xf numFmtId="0" fontId="19" fillId="0" borderId="0" xfId="0" applyFont="1" applyAlignment="1">
      <alignment/>
    </xf>
    <xf numFmtId="49" fontId="14" fillId="0" borderId="10" xfId="0" applyNumberFormat="1" applyFont="1" applyFill="1" applyBorder="1" applyAlignment="1">
      <alignment horizontal="center" wrapText="1"/>
    </xf>
    <xf numFmtId="0" fontId="13" fillId="33" borderId="0" xfId="0" applyFont="1" applyFill="1" applyAlignment="1">
      <alignment/>
    </xf>
    <xf numFmtId="0" fontId="18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1" fontId="13" fillId="0" borderId="10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68" fontId="9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9" fillId="0" borderId="0" xfId="0" applyFont="1" applyFill="1" applyAlignment="1">
      <alignment wrapText="1"/>
    </xf>
    <xf numFmtId="1" fontId="9" fillId="0" borderId="10" xfId="0" applyNumberFormat="1" applyFont="1" applyFill="1" applyBorder="1" applyAlignment="1">
      <alignment wrapText="1"/>
    </xf>
    <xf numFmtId="0" fontId="14" fillId="0" borderId="10" xfId="0" applyNumberFormat="1" applyFont="1" applyFill="1" applyBorder="1" applyAlignment="1">
      <alignment wrapText="1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 quotePrefix="1">
      <alignment horizontal="left" wrapText="1"/>
    </xf>
    <xf numFmtId="168" fontId="14" fillId="0" borderId="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left" wrapText="1"/>
    </xf>
    <xf numFmtId="0" fontId="18" fillId="0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wrapText="1"/>
    </xf>
    <xf numFmtId="0" fontId="9" fillId="0" borderId="10" xfId="0" applyNumberFormat="1" applyFont="1" applyFill="1" applyBorder="1" applyAlignment="1">
      <alignment/>
    </xf>
    <xf numFmtId="0" fontId="22" fillId="37" borderId="10" xfId="0" applyFont="1" applyFill="1" applyBorder="1" applyAlignment="1">
      <alignment horizontal="left" wrapText="1"/>
    </xf>
    <xf numFmtId="0" fontId="21" fillId="37" borderId="10" xfId="0" applyFont="1" applyFill="1" applyBorder="1" applyAlignment="1">
      <alignment horizontal="center" wrapText="1"/>
    </xf>
    <xf numFmtId="0" fontId="21" fillId="37" borderId="10" xfId="0" applyFont="1" applyFill="1" applyBorder="1" applyAlignment="1">
      <alignment horizontal="center"/>
    </xf>
    <xf numFmtId="49" fontId="21" fillId="37" borderId="10" xfId="0" applyNumberFormat="1" applyFont="1" applyFill="1" applyBorder="1" applyAlignment="1">
      <alignment horizontal="center"/>
    </xf>
    <xf numFmtId="1" fontId="21" fillId="37" borderId="10" xfId="0" applyNumberFormat="1" applyFont="1" applyFill="1" applyBorder="1" applyAlignment="1">
      <alignment horizontal="center"/>
    </xf>
    <xf numFmtId="168" fontId="21" fillId="37" borderId="10" xfId="0" applyNumberFormat="1" applyFont="1" applyFill="1" applyBorder="1" applyAlignment="1">
      <alignment horizontal="center"/>
    </xf>
    <xf numFmtId="0" fontId="21" fillId="37" borderId="10" xfId="0" applyNumberFormat="1" applyFont="1" applyFill="1" applyBorder="1" applyAlignment="1">
      <alignment wrapText="1"/>
    </xf>
    <xf numFmtId="49" fontId="21" fillId="37" borderId="10" xfId="0" applyNumberFormat="1" applyFont="1" applyFill="1" applyBorder="1" applyAlignment="1">
      <alignment horizontal="center" wrapText="1"/>
    </xf>
    <xf numFmtId="0" fontId="22" fillId="37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/>
    </xf>
    <xf numFmtId="0" fontId="14" fillId="0" borderId="10" xfId="0" applyNumberFormat="1" applyFont="1" applyBorder="1" applyAlignment="1">
      <alignment wrapText="1"/>
    </xf>
    <xf numFmtId="49" fontId="21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21" fillId="37" borderId="10" xfId="0" applyNumberFormat="1" applyFont="1" applyFill="1" applyBorder="1" applyAlignment="1">
      <alignment/>
    </xf>
    <xf numFmtId="0" fontId="15" fillId="37" borderId="10" xfId="0" applyFont="1" applyFill="1" applyBorder="1" applyAlignment="1">
      <alignment horizontal="center"/>
    </xf>
    <xf numFmtId="1" fontId="22" fillId="37" borderId="10" xfId="0" applyNumberFormat="1" applyFont="1" applyFill="1" applyBorder="1" applyAlignment="1">
      <alignment wrapText="1"/>
    </xf>
    <xf numFmtId="0" fontId="14" fillId="37" borderId="10" xfId="0" applyFont="1" applyFill="1" applyBorder="1" applyAlignment="1">
      <alignment horizontal="left" wrapText="1"/>
    </xf>
    <xf numFmtId="0" fontId="14" fillId="37" borderId="10" xfId="0" applyFont="1" applyFill="1" applyBorder="1" applyAlignment="1">
      <alignment/>
    </xf>
    <xf numFmtId="49" fontId="14" fillId="37" borderId="10" xfId="0" applyNumberFormat="1" applyFont="1" applyFill="1" applyBorder="1" applyAlignment="1">
      <alignment/>
    </xf>
    <xf numFmtId="168" fontId="14" fillId="37" borderId="10" xfId="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left" wrapText="1"/>
    </xf>
    <xf numFmtId="168" fontId="9" fillId="0" borderId="10" xfId="0" applyNumberFormat="1" applyFont="1" applyFill="1" applyBorder="1" applyAlignment="1" applyProtection="1">
      <alignment horizontal="center"/>
      <protection locked="0"/>
    </xf>
    <xf numFmtId="49" fontId="14" fillId="0" borderId="10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1" fontId="9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168" fontId="7" fillId="0" borderId="10" xfId="0" applyNumberFormat="1" applyFont="1" applyFill="1" applyBorder="1" applyAlignment="1">
      <alignment horizontal="center"/>
    </xf>
    <xf numFmtId="168" fontId="15" fillId="37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68" fontId="9" fillId="0" borderId="0" xfId="0" applyNumberFormat="1" applyFont="1" applyFill="1" applyAlignment="1">
      <alignment horizontal="right"/>
    </xf>
    <xf numFmtId="168" fontId="13" fillId="0" borderId="10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8" fontId="9" fillId="0" borderId="0" xfId="0" applyNumberFormat="1" applyFont="1" applyFill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2" fontId="0" fillId="0" borderId="0" xfId="0" applyNumberForma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20"/>
  <sheetViews>
    <sheetView tabSelected="1" zoomScaleSheetLayoutView="100" zoomScalePageLayoutView="0" workbookViewId="0" topLeftCell="A1">
      <selection activeCell="M13" sqref="M13"/>
    </sheetView>
  </sheetViews>
  <sheetFormatPr defaultColWidth="9.00390625" defaultRowHeight="12.75"/>
  <cols>
    <col min="1" max="1" width="49.25390625" style="74" customWidth="1"/>
    <col min="2" max="2" width="6.875" style="74" customWidth="1"/>
    <col min="3" max="3" width="7.25390625" style="74" customWidth="1"/>
    <col min="4" max="4" width="10.375" style="74" customWidth="1"/>
    <col min="5" max="5" width="6.75390625" style="74" customWidth="1"/>
    <col min="6" max="6" width="11.625" style="74" hidden="1" customWidth="1"/>
    <col min="7" max="7" width="13.625" style="76" customWidth="1"/>
    <col min="8" max="8" width="13.75390625" style="73" customWidth="1"/>
    <col min="9" max="28" width="9.125" style="73" customWidth="1"/>
    <col min="29" max="16384" width="9.125" style="74" customWidth="1"/>
  </cols>
  <sheetData>
    <row r="1" spans="2:7" ht="11.25">
      <c r="B1" s="75"/>
      <c r="C1" s="151"/>
      <c r="D1" s="151"/>
      <c r="E1" s="156" t="s">
        <v>536</v>
      </c>
      <c r="F1" s="156"/>
      <c r="G1" s="156"/>
    </row>
    <row r="2" spans="2:7" ht="11.25">
      <c r="B2" s="75"/>
      <c r="C2" s="151"/>
      <c r="D2" s="157" t="s">
        <v>167</v>
      </c>
      <c r="E2" s="157"/>
      <c r="F2" s="157"/>
      <c r="G2" s="157"/>
    </row>
    <row r="3" spans="1:7" ht="11.25">
      <c r="A3" s="75"/>
      <c r="B3" s="75"/>
      <c r="C3" s="158" t="s">
        <v>533</v>
      </c>
      <c r="D3" s="158"/>
      <c r="E3" s="158"/>
      <c r="F3" s="158"/>
      <c r="G3" s="158"/>
    </row>
    <row r="4" spans="1:7" ht="13.5" customHeight="1">
      <c r="A4" s="75"/>
      <c r="B4" s="75"/>
      <c r="E4" s="162" t="s">
        <v>537</v>
      </c>
      <c r="F4" s="162"/>
      <c r="G4" s="162"/>
    </row>
    <row r="5" spans="1:2" ht="11.25">
      <c r="A5" s="75"/>
      <c r="B5" s="75"/>
    </row>
    <row r="6" spans="1:7" ht="12.75">
      <c r="A6" s="160" t="s">
        <v>534</v>
      </c>
      <c r="B6" s="161"/>
      <c r="C6" s="161"/>
      <c r="D6" s="161"/>
      <c r="E6" s="161"/>
      <c r="F6" s="161"/>
      <c r="G6" s="161"/>
    </row>
    <row r="7" spans="1:7" ht="12.75">
      <c r="A7" s="160" t="s">
        <v>532</v>
      </c>
      <c r="B7" s="161"/>
      <c r="C7" s="161"/>
      <c r="D7" s="161"/>
      <c r="E7" s="161"/>
      <c r="F7" s="161"/>
      <c r="G7" s="161"/>
    </row>
    <row r="8" spans="1:7" ht="12.75">
      <c r="A8" s="160"/>
      <c r="B8" s="161"/>
      <c r="C8" s="161"/>
      <c r="D8" s="161"/>
      <c r="E8" s="161"/>
      <c r="F8" s="161"/>
      <c r="G8" s="161"/>
    </row>
    <row r="9" spans="1:7" ht="12.75" customHeight="1">
      <c r="A9" s="154" t="s">
        <v>6</v>
      </c>
      <c r="B9" s="154" t="s">
        <v>418</v>
      </c>
      <c r="C9" s="154" t="s">
        <v>0</v>
      </c>
      <c r="D9" s="154" t="s">
        <v>1</v>
      </c>
      <c r="E9" s="154" t="s">
        <v>2</v>
      </c>
      <c r="F9" s="77"/>
      <c r="G9" s="159" t="s">
        <v>531</v>
      </c>
    </row>
    <row r="10" spans="1:7" ht="56.25" customHeight="1">
      <c r="A10" s="155"/>
      <c r="B10" s="155"/>
      <c r="C10" s="155"/>
      <c r="D10" s="155"/>
      <c r="E10" s="155"/>
      <c r="F10" s="79" t="s">
        <v>99</v>
      </c>
      <c r="G10" s="159"/>
    </row>
    <row r="11" spans="1:28" s="82" customFormat="1" ht="15" customHeight="1">
      <c r="A11" s="80">
        <v>1</v>
      </c>
      <c r="B11" s="80">
        <v>2</v>
      </c>
      <c r="C11" s="80">
        <v>3</v>
      </c>
      <c r="D11" s="80">
        <v>4</v>
      </c>
      <c r="E11" s="80">
        <v>5</v>
      </c>
      <c r="F11" s="80">
        <v>6</v>
      </c>
      <c r="G11" s="24">
        <v>6</v>
      </c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</row>
    <row r="12" spans="1:7" s="84" customFormat="1" ht="24.75" customHeight="1">
      <c r="A12" s="123" t="s">
        <v>467</v>
      </c>
      <c r="B12" s="124">
        <v>900</v>
      </c>
      <c r="C12" s="125"/>
      <c r="D12" s="125"/>
      <c r="E12" s="126"/>
      <c r="F12" s="127" t="e">
        <f>F14+#REF!+F36+#REF!+#REF!+#REF!+#REF!+#REF!+F86+#REF!+#REF!+#REF!+F97</f>
        <v>#REF!</v>
      </c>
      <c r="G12" s="128">
        <f>G13+G86+G97+G221+G195+G142+G149+G121</f>
        <v>59006.1</v>
      </c>
    </row>
    <row r="13" spans="1:7" s="84" customFormat="1" ht="15" customHeight="1">
      <c r="A13" s="115" t="s">
        <v>211</v>
      </c>
      <c r="B13" s="57">
        <v>900</v>
      </c>
      <c r="C13" s="44" t="s">
        <v>214</v>
      </c>
      <c r="D13" s="29"/>
      <c r="E13" s="44"/>
      <c r="F13" s="41"/>
      <c r="G13" s="50">
        <f>G14+G21+G36</f>
        <v>31433.1</v>
      </c>
    </row>
    <row r="14" spans="1:8" ht="24.75" customHeight="1">
      <c r="A14" s="43" t="s">
        <v>439</v>
      </c>
      <c r="B14" s="57">
        <v>900</v>
      </c>
      <c r="C14" s="44" t="s">
        <v>296</v>
      </c>
      <c r="D14" s="44"/>
      <c r="E14" s="44"/>
      <c r="F14" s="29" t="e">
        <f>#REF!</f>
        <v>#REF!</v>
      </c>
      <c r="G14" s="50">
        <f>G15</f>
        <v>846.7</v>
      </c>
      <c r="H14" s="85"/>
    </row>
    <row r="15" spans="1:8" ht="12.75" customHeight="1">
      <c r="A15" s="42" t="s">
        <v>17</v>
      </c>
      <c r="B15" s="31" t="s">
        <v>166</v>
      </c>
      <c r="C15" s="31" t="s">
        <v>296</v>
      </c>
      <c r="D15" s="31" t="s">
        <v>294</v>
      </c>
      <c r="E15" s="31"/>
      <c r="F15" s="31" t="s">
        <v>215</v>
      </c>
      <c r="G15" s="144">
        <f>G16</f>
        <v>846.7</v>
      </c>
      <c r="H15" s="85"/>
    </row>
    <row r="16" spans="1:8" ht="21.75" customHeight="1">
      <c r="A16" s="42" t="s">
        <v>239</v>
      </c>
      <c r="B16" s="31" t="s">
        <v>166</v>
      </c>
      <c r="C16" s="31" t="s">
        <v>296</v>
      </c>
      <c r="D16" s="31" t="s">
        <v>295</v>
      </c>
      <c r="E16" s="31"/>
      <c r="F16" s="31" t="s">
        <v>215</v>
      </c>
      <c r="G16" s="144">
        <f>G17</f>
        <v>846.7</v>
      </c>
      <c r="H16" s="85"/>
    </row>
    <row r="17" spans="1:8" ht="46.5" customHeight="1">
      <c r="A17" s="42" t="s">
        <v>202</v>
      </c>
      <c r="B17" s="31" t="s">
        <v>166</v>
      </c>
      <c r="C17" s="31" t="s">
        <v>296</v>
      </c>
      <c r="D17" s="31" t="s">
        <v>295</v>
      </c>
      <c r="E17" s="31" t="s">
        <v>205</v>
      </c>
      <c r="F17" s="31" t="s">
        <v>205</v>
      </c>
      <c r="G17" s="144">
        <f>G18</f>
        <v>846.7</v>
      </c>
      <c r="H17" s="85"/>
    </row>
    <row r="18" spans="1:8" ht="21.75" customHeight="1">
      <c r="A18" s="42" t="s">
        <v>210</v>
      </c>
      <c r="B18" s="31" t="s">
        <v>166</v>
      </c>
      <c r="C18" s="31" t="s">
        <v>296</v>
      </c>
      <c r="D18" s="31" t="s">
        <v>295</v>
      </c>
      <c r="E18" s="31" t="s">
        <v>216</v>
      </c>
      <c r="F18" s="31" t="s">
        <v>216</v>
      </c>
      <c r="G18" s="144">
        <f>G19+G20</f>
        <v>846.7</v>
      </c>
      <c r="H18" s="85"/>
    </row>
    <row r="19" spans="1:8" ht="13.5" customHeight="1">
      <c r="A19" s="42" t="s">
        <v>204</v>
      </c>
      <c r="B19" s="31" t="s">
        <v>166</v>
      </c>
      <c r="C19" s="31" t="s">
        <v>296</v>
      </c>
      <c r="D19" s="31" t="s">
        <v>295</v>
      </c>
      <c r="E19" s="31" t="s">
        <v>217</v>
      </c>
      <c r="F19" s="31" t="s">
        <v>217</v>
      </c>
      <c r="G19" s="144">
        <v>794.7</v>
      </c>
      <c r="H19" s="85"/>
    </row>
    <row r="20" spans="1:8" ht="12" customHeight="1">
      <c r="A20" s="42" t="s">
        <v>187</v>
      </c>
      <c r="B20" s="31" t="s">
        <v>166</v>
      </c>
      <c r="C20" s="31" t="s">
        <v>296</v>
      </c>
      <c r="D20" s="31" t="s">
        <v>295</v>
      </c>
      <c r="E20" s="31" t="s">
        <v>218</v>
      </c>
      <c r="F20" s="31"/>
      <c r="G20" s="144">
        <v>52</v>
      </c>
      <c r="H20" s="85"/>
    </row>
    <row r="21" spans="1:8" ht="33" customHeight="1">
      <c r="A21" s="115" t="s">
        <v>209</v>
      </c>
      <c r="B21" s="44" t="s">
        <v>166</v>
      </c>
      <c r="C21" s="44" t="s">
        <v>297</v>
      </c>
      <c r="D21" s="44"/>
      <c r="E21" s="44" t="s">
        <v>215</v>
      </c>
      <c r="F21" s="86"/>
      <c r="G21" s="50">
        <f>G22</f>
        <v>15924.4</v>
      </c>
      <c r="H21" s="85"/>
    </row>
    <row r="22" spans="1:8" ht="12.75" customHeight="1">
      <c r="A22" s="42" t="s">
        <v>17</v>
      </c>
      <c r="B22" s="31" t="s">
        <v>166</v>
      </c>
      <c r="C22" s="31" t="s">
        <v>297</v>
      </c>
      <c r="D22" s="31" t="s">
        <v>351</v>
      </c>
      <c r="E22" s="31"/>
      <c r="F22" s="86"/>
      <c r="G22" s="47">
        <f>G23</f>
        <v>15924.4</v>
      </c>
      <c r="H22" s="85"/>
    </row>
    <row r="23" spans="1:8" ht="13.5" customHeight="1">
      <c r="A23" s="42" t="s">
        <v>55</v>
      </c>
      <c r="B23" s="31" t="s">
        <v>166</v>
      </c>
      <c r="C23" s="31" t="s">
        <v>297</v>
      </c>
      <c r="D23" s="31" t="s">
        <v>207</v>
      </c>
      <c r="E23" s="31"/>
      <c r="F23" s="86"/>
      <c r="G23" s="47">
        <f>G24+G28+G32</f>
        <v>15924.4</v>
      </c>
      <c r="H23" s="85"/>
    </row>
    <row r="24" spans="1:8" ht="44.25" customHeight="1">
      <c r="A24" s="42" t="s">
        <v>202</v>
      </c>
      <c r="B24" s="31" t="s">
        <v>166</v>
      </c>
      <c r="C24" s="31" t="s">
        <v>297</v>
      </c>
      <c r="D24" s="31" t="s">
        <v>207</v>
      </c>
      <c r="E24" s="31" t="s">
        <v>205</v>
      </c>
      <c r="F24" s="86"/>
      <c r="G24" s="47">
        <f>G25</f>
        <v>10833.8</v>
      </c>
      <c r="H24" s="85"/>
    </row>
    <row r="25" spans="1:8" ht="24" customHeight="1">
      <c r="A25" s="42" t="s">
        <v>210</v>
      </c>
      <c r="B25" s="31" t="s">
        <v>166</v>
      </c>
      <c r="C25" s="31" t="s">
        <v>297</v>
      </c>
      <c r="D25" s="31" t="s">
        <v>207</v>
      </c>
      <c r="E25" s="31" t="s">
        <v>216</v>
      </c>
      <c r="F25" s="86"/>
      <c r="G25" s="47">
        <f>G26+G27</f>
        <v>10833.8</v>
      </c>
      <c r="H25" s="85"/>
    </row>
    <row r="26" spans="1:8" ht="12.75" customHeight="1">
      <c r="A26" s="42" t="s">
        <v>204</v>
      </c>
      <c r="B26" s="31" t="s">
        <v>166</v>
      </c>
      <c r="C26" s="31" t="s">
        <v>297</v>
      </c>
      <c r="D26" s="31" t="s">
        <v>207</v>
      </c>
      <c r="E26" s="31" t="s">
        <v>217</v>
      </c>
      <c r="F26" s="86"/>
      <c r="G26" s="47">
        <v>10811.3</v>
      </c>
      <c r="H26" s="85"/>
    </row>
    <row r="27" spans="1:8" ht="12.75" customHeight="1">
      <c r="A27" s="42" t="s">
        <v>187</v>
      </c>
      <c r="B27" s="31" t="s">
        <v>166</v>
      </c>
      <c r="C27" s="31" t="s">
        <v>297</v>
      </c>
      <c r="D27" s="31" t="s">
        <v>207</v>
      </c>
      <c r="E27" s="31" t="s">
        <v>218</v>
      </c>
      <c r="F27" s="86"/>
      <c r="G27" s="47">
        <v>22.5</v>
      </c>
      <c r="H27" s="85"/>
    </row>
    <row r="28" spans="1:8" ht="21.75" customHeight="1">
      <c r="A28" s="42" t="s">
        <v>219</v>
      </c>
      <c r="B28" s="31" t="s">
        <v>166</v>
      </c>
      <c r="C28" s="31" t="s">
        <v>297</v>
      </c>
      <c r="D28" s="31" t="s">
        <v>207</v>
      </c>
      <c r="E28" s="31" t="s">
        <v>220</v>
      </c>
      <c r="F28" s="86"/>
      <c r="G28" s="47">
        <f>G29</f>
        <v>4874.1</v>
      </c>
      <c r="H28" s="85"/>
    </row>
    <row r="29" spans="1:8" ht="21" customHeight="1">
      <c r="A29" s="42" t="s">
        <v>221</v>
      </c>
      <c r="B29" s="31" t="s">
        <v>166</v>
      </c>
      <c r="C29" s="31" t="s">
        <v>297</v>
      </c>
      <c r="D29" s="31" t="s">
        <v>207</v>
      </c>
      <c r="E29" s="31" t="s">
        <v>222</v>
      </c>
      <c r="F29" s="86"/>
      <c r="G29" s="47">
        <f>G31+G30</f>
        <v>4874.1</v>
      </c>
      <c r="H29" s="85"/>
    </row>
    <row r="30" spans="1:8" ht="21.75" customHeight="1">
      <c r="A30" s="114" t="s">
        <v>223</v>
      </c>
      <c r="B30" s="31" t="s">
        <v>166</v>
      </c>
      <c r="C30" s="31" t="s">
        <v>297</v>
      </c>
      <c r="D30" s="31" t="s">
        <v>207</v>
      </c>
      <c r="E30" s="31" t="s">
        <v>224</v>
      </c>
      <c r="F30" s="86"/>
      <c r="G30" s="47">
        <v>789.3</v>
      </c>
      <c r="H30" s="85"/>
    </row>
    <row r="31" spans="1:8" ht="21.75" customHeight="1">
      <c r="A31" s="42" t="s">
        <v>225</v>
      </c>
      <c r="B31" s="31" t="s">
        <v>166</v>
      </c>
      <c r="C31" s="31" t="s">
        <v>297</v>
      </c>
      <c r="D31" s="31" t="s">
        <v>207</v>
      </c>
      <c r="E31" s="31" t="s">
        <v>226</v>
      </c>
      <c r="F31" s="86"/>
      <c r="G31" s="47">
        <v>4084.8</v>
      </c>
      <c r="H31" s="85"/>
    </row>
    <row r="32" spans="1:8" ht="12" customHeight="1">
      <c r="A32" s="42" t="s">
        <v>200</v>
      </c>
      <c r="B32" s="31" t="s">
        <v>166</v>
      </c>
      <c r="C32" s="31" t="s">
        <v>297</v>
      </c>
      <c r="D32" s="31" t="s">
        <v>207</v>
      </c>
      <c r="E32" s="24">
        <v>800</v>
      </c>
      <c r="F32" s="86"/>
      <c r="G32" s="47">
        <f>G33</f>
        <v>216.5</v>
      </c>
      <c r="H32" s="85"/>
    </row>
    <row r="33" spans="1:8" ht="21.75" customHeight="1">
      <c r="A33" s="42" t="s">
        <v>328</v>
      </c>
      <c r="B33" s="31" t="s">
        <v>166</v>
      </c>
      <c r="C33" s="31" t="s">
        <v>297</v>
      </c>
      <c r="D33" s="31" t="s">
        <v>207</v>
      </c>
      <c r="E33" s="59" t="s">
        <v>329</v>
      </c>
      <c r="F33" s="86"/>
      <c r="G33" s="47">
        <f>G34+G35</f>
        <v>216.5</v>
      </c>
      <c r="H33" s="85"/>
    </row>
    <row r="34" spans="1:8" ht="11.25" customHeight="1">
      <c r="A34" s="42" t="s">
        <v>330</v>
      </c>
      <c r="B34" s="31" t="s">
        <v>166</v>
      </c>
      <c r="C34" s="31" t="s">
        <v>297</v>
      </c>
      <c r="D34" s="31" t="s">
        <v>207</v>
      </c>
      <c r="E34" s="24">
        <v>851</v>
      </c>
      <c r="F34" s="86"/>
      <c r="G34" s="47">
        <v>202.2</v>
      </c>
      <c r="H34" s="85"/>
    </row>
    <row r="35" spans="1:8" ht="13.5" customHeight="1">
      <c r="A35" s="42" t="s">
        <v>331</v>
      </c>
      <c r="B35" s="31" t="s">
        <v>166</v>
      </c>
      <c r="C35" s="31" t="s">
        <v>297</v>
      </c>
      <c r="D35" s="31" t="s">
        <v>207</v>
      </c>
      <c r="E35" s="24">
        <v>852</v>
      </c>
      <c r="F35" s="86"/>
      <c r="G35" s="47">
        <v>14.3</v>
      </c>
      <c r="H35" s="85"/>
    </row>
    <row r="36" spans="1:28" s="87" customFormat="1" ht="15" customHeight="1">
      <c r="A36" s="43" t="s">
        <v>18</v>
      </c>
      <c r="B36" s="57">
        <v>900</v>
      </c>
      <c r="C36" s="44" t="s">
        <v>236</v>
      </c>
      <c r="D36" s="29"/>
      <c r="E36" s="44"/>
      <c r="F36" s="29" t="e">
        <f>G36+#REF!</f>
        <v>#REF!</v>
      </c>
      <c r="G36" s="50">
        <f>G37+G50+G60+G65</f>
        <v>14662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</row>
    <row r="37" spans="1:28" s="87" customFormat="1" ht="12.75" customHeight="1">
      <c r="A37" s="30" t="s">
        <v>17</v>
      </c>
      <c r="B37" s="58">
        <v>900</v>
      </c>
      <c r="C37" s="31" t="s">
        <v>236</v>
      </c>
      <c r="D37" s="31" t="s">
        <v>294</v>
      </c>
      <c r="E37" s="31"/>
      <c r="F37" s="21">
        <f>F38</f>
        <v>189</v>
      </c>
      <c r="G37" s="47">
        <f>G38+G46</f>
        <v>278.3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</row>
    <row r="38" spans="1:28" s="87" customFormat="1" ht="22.5" customHeight="1">
      <c r="A38" s="30" t="s">
        <v>57</v>
      </c>
      <c r="B38" s="58">
        <v>900</v>
      </c>
      <c r="C38" s="31" t="s">
        <v>236</v>
      </c>
      <c r="D38" s="31" t="s">
        <v>298</v>
      </c>
      <c r="E38" s="31"/>
      <c r="F38" s="21">
        <v>189</v>
      </c>
      <c r="G38" s="47">
        <f>G39+G42</f>
        <v>163.3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</row>
    <row r="39" spans="1:28" s="87" customFormat="1" ht="45" customHeight="1">
      <c r="A39" s="42" t="s">
        <v>202</v>
      </c>
      <c r="B39" s="31" t="s">
        <v>166</v>
      </c>
      <c r="C39" s="31" t="s">
        <v>236</v>
      </c>
      <c r="D39" s="31" t="s">
        <v>298</v>
      </c>
      <c r="E39" s="31" t="s">
        <v>205</v>
      </c>
      <c r="F39" s="21"/>
      <c r="G39" s="47">
        <f>G40</f>
        <v>146.3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</row>
    <row r="40" spans="1:28" s="87" customFormat="1" ht="23.25" customHeight="1">
      <c r="A40" s="42" t="s">
        <v>210</v>
      </c>
      <c r="B40" s="31" t="s">
        <v>166</v>
      </c>
      <c r="C40" s="31" t="s">
        <v>236</v>
      </c>
      <c r="D40" s="31" t="s">
        <v>298</v>
      </c>
      <c r="E40" s="31" t="s">
        <v>216</v>
      </c>
      <c r="F40" s="21"/>
      <c r="G40" s="47">
        <f>G41</f>
        <v>146.3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</row>
    <row r="41" spans="1:28" s="87" customFormat="1" ht="12" customHeight="1">
      <c r="A41" s="42" t="s">
        <v>204</v>
      </c>
      <c r="B41" s="31" t="s">
        <v>166</v>
      </c>
      <c r="C41" s="31" t="s">
        <v>236</v>
      </c>
      <c r="D41" s="31" t="s">
        <v>298</v>
      </c>
      <c r="E41" s="31" t="s">
        <v>217</v>
      </c>
      <c r="F41" s="21"/>
      <c r="G41" s="47">
        <v>146.3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</row>
    <row r="42" spans="1:28" s="87" customFormat="1" ht="23.25" customHeight="1">
      <c r="A42" s="42" t="s">
        <v>219</v>
      </c>
      <c r="B42" s="31" t="s">
        <v>166</v>
      </c>
      <c r="C42" s="31" t="s">
        <v>236</v>
      </c>
      <c r="D42" s="31" t="s">
        <v>298</v>
      </c>
      <c r="E42" s="31" t="s">
        <v>220</v>
      </c>
      <c r="F42" s="21"/>
      <c r="G42" s="47">
        <f>G43</f>
        <v>17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</row>
    <row r="43" spans="1:28" s="87" customFormat="1" ht="22.5" customHeight="1">
      <c r="A43" s="42" t="s">
        <v>221</v>
      </c>
      <c r="B43" s="31" t="s">
        <v>166</v>
      </c>
      <c r="C43" s="31" t="s">
        <v>236</v>
      </c>
      <c r="D43" s="31" t="s">
        <v>298</v>
      </c>
      <c r="E43" s="31" t="s">
        <v>222</v>
      </c>
      <c r="F43" s="21"/>
      <c r="G43" s="47">
        <f>G45+G44</f>
        <v>17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</row>
    <row r="44" spans="1:28" s="87" customFormat="1" ht="24" customHeight="1">
      <c r="A44" s="114" t="s">
        <v>223</v>
      </c>
      <c r="B44" s="31" t="s">
        <v>166</v>
      </c>
      <c r="C44" s="31" t="s">
        <v>236</v>
      </c>
      <c r="D44" s="31" t="s">
        <v>298</v>
      </c>
      <c r="E44" s="31" t="s">
        <v>224</v>
      </c>
      <c r="F44" s="21"/>
      <c r="G44" s="47">
        <v>6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</row>
    <row r="45" spans="1:28" s="87" customFormat="1" ht="21.75" customHeight="1">
      <c r="A45" s="42" t="s">
        <v>225</v>
      </c>
      <c r="B45" s="31" t="s">
        <v>166</v>
      </c>
      <c r="C45" s="31" t="s">
        <v>236</v>
      </c>
      <c r="D45" s="31" t="s">
        <v>298</v>
      </c>
      <c r="E45" s="31" t="s">
        <v>226</v>
      </c>
      <c r="F45" s="21"/>
      <c r="G45" s="47">
        <v>11</v>
      </c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</row>
    <row r="46" spans="1:28" s="87" customFormat="1" ht="11.25" customHeight="1">
      <c r="A46" s="49" t="s">
        <v>143</v>
      </c>
      <c r="B46" s="58">
        <v>900</v>
      </c>
      <c r="C46" s="31" t="s">
        <v>236</v>
      </c>
      <c r="D46" s="31" t="s">
        <v>301</v>
      </c>
      <c r="E46" s="31"/>
      <c r="F46" s="21"/>
      <c r="G46" s="47">
        <f>G47</f>
        <v>115</v>
      </c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</row>
    <row r="47" spans="1:28" s="87" customFormat="1" ht="44.25" customHeight="1">
      <c r="A47" s="42" t="s">
        <v>202</v>
      </c>
      <c r="B47" s="58">
        <v>900</v>
      </c>
      <c r="C47" s="31" t="s">
        <v>236</v>
      </c>
      <c r="D47" s="31" t="s">
        <v>301</v>
      </c>
      <c r="E47" s="31" t="s">
        <v>205</v>
      </c>
      <c r="F47" s="21"/>
      <c r="G47" s="47">
        <f>G48</f>
        <v>115</v>
      </c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</row>
    <row r="48" spans="1:28" s="87" customFormat="1" ht="21" customHeight="1">
      <c r="A48" s="42" t="s">
        <v>210</v>
      </c>
      <c r="B48" s="58">
        <v>900</v>
      </c>
      <c r="C48" s="31" t="s">
        <v>236</v>
      </c>
      <c r="D48" s="31" t="s">
        <v>301</v>
      </c>
      <c r="E48" s="31" t="s">
        <v>216</v>
      </c>
      <c r="F48" s="21"/>
      <c r="G48" s="47">
        <f>G49</f>
        <v>115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</row>
    <row r="49" spans="1:28" s="87" customFormat="1" ht="14.25" customHeight="1">
      <c r="A49" s="42" t="s">
        <v>204</v>
      </c>
      <c r="B49" s="58">
        <v>900</v>
      </c>
      <c r="C49" s="31" t="s">
        <v>236</v>
      </c>
      <c r="D49" s="31" t="s">
        <v>301</v>
      </c>
      <c r="E49" s="31" t="s">
        <v>217</v>
      </c>
      <c r="F49" s="21"/>
      <c r="G49" s="47">
        <v>115</v>
      </c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</row>
    <row r="50" spans="1:28" s="87" customFormat="1" ht="24" customHeight="1">
      <c r="A50" s="119" t="s">
        <v>440</v>
      </c>
      <c r="B50" s="88">
        <v>900</v>
      </c>
      <c r="C50" s="31" t="s">
        <v>236</v>
      </c>
      <c r="D50" s="31" t="s">
        <v>441</v>
      </c>
      <c r="E50" s="89"/>
      <c r="F50" s="24" t="e">
        <f>#REF!+#REF!</f>
        <v>#REF!</v>
      </c>
      <c r="G50" s="47">
        <f>G51</f>
        <v>11133.2</v>
      </c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</row>
    <row r="51" spans="1:28" s="87" customFormat="1" ht="13.5" customHeight="1">
      <c r="A51" s="28" t="s">
        <v>173</v>
      </c>
      <c r="B51" s="88">
        <v>900</v>
      </c>
      <c r="C51" s="31" t="s">
        <v>236</v>
      </c>
      <c r="D51" s="31" t="s">
        <v>127</v>
      </c>
      <c r="E51" s="24"/>
      <c r="F51" s="24">
        <f>G51</f>
        <v>11133.2</v>
      </c>
      <c r="G51" s="47">
        <f>G52+G56</f>
        <v>11133.2</v>
      </c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</row>
    <row r="52" spans="1:28" s="87" customFormat="1" ht="14.25" customHeight="1">
      <c r="A52" s="28" t="s">
        <v>231</v>
      </c>
      <c r="B52" s="88">
        <v>900</v>
      </c>
      <c r="C52" s="31" t="s">
        <v>236</v>
      </c>
      <c r="D52" s="31" t="s">
        <v>237</v>
      </c>
      <c r="E52" s="24"/>
      <c r="F52" s="24"/>
      <c r="G52" s="47">
        <f>G53</f>
        <v>3354.9</v>
      </c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</row>
    <row r="53" spans="1:28" s="87" customFormat="1" ht="21" customHeight="1">
      <c r="A53" s="42" t="s">
        <v>219</v>
      </c>
      <c r="B53" s="88">
        <v>900</v>
      </c>
      <c r="C53" s="31" t="s">
        <v>236</v>
      </c>
      <c r="D53" s="31" t="s">
        <v>237</v>
      </c>
      <c r="E53" s="24">
        <v>200</v>
      </c>
      <c r="F53" s="24"/>
      <c r="G53" s="47">
        <f>G54</f>
        <v>3354.9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</row>
    <row r="54" spans="1:28" s="87" customFormat="1" ht="22.5" customHeight="1">
      <c r="A54" s="42" t="s">
        <v>221</v>
      </c>
      <c r="B54" s="88">
        <v>900</v>
      </c>
      <c r="C54" s="31" t="s">
        <v>236</v>
      </c>
      <c r="D54" s="31" t="s">
        <v>237</v>
      </c>
      <c r="E54" s="24">
        <v>240</v>
      </c>
      <c r="F54" s="24"/>
      <c r="G54" s="47">
        <f>G55</f>
        <v>3354.9</v>
      </c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</row>
    <row r="55" spans="1:28" s="87" customFormat="1" ht="24" customHeight="1">
      <c r="A55" s="42" t="s">
        <v>225</v>
      </c>
      <c r="B55" s="88">
        <v>900</v>
      </c>
      <c r="C55" s="31" t="s">
        <v>236</v>
      </c>
      <c r="D55" s="31" t="s">
        <v>237</v>
      </c>
      <c r="E55" s="24">
        <v>244</v>
      </c>
      <c r="F55" s="24"/>
      <c r="G55" s="47">
        <v>3354.9</v>
      </c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</row>
    <row r="56" spans="1:28" s="87" customFormat="1" ht="33.75" customHeight="1">
      <c r="A56" s="28" t="s">
        <v>442</v>
      </c>
      <c r="B56" s="88">
        <v>900</v>
      </c>
      <c r="C56" s="31" t="s">
        <v>236</v>
      </c>
      <c r="D56" s="31" t="s">
        <v>300</v>
      </c>
      <c r="E56" s="24"/>
      <c r="F56" s="24"/>
      <c r="G56" s="47">
        <f>G57</f>
        <v>7778.3</v>
      </c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</row>
    <row r="57" spans="1:28" s="87" customFormat="1" ht="34.5" customHeight="1">
      <c r="A57" s="28" t="s">
        <v>192</v>
      </c>
      <c r="B57" s="88">
        <v>900</v>
      </c>
      <c r="C57" s="31" t="s">
        <v>236</v>
      </c>
      <c r="D57" s="31" t="s">
        <v>300</v>
      </c>
      <c r="E57" s="24">
        <v>600</v>
      </c>
      <c r="F57" s="24"/>
      <c r="G57" s="47">
        <f>G58</f>
        <v>7778.3</v>
      </c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</row>
    <row r="58" spans="1:28" s="87" customFormat="1" ht="12.75" customHeight="1">
      <c r="A58" s="28" t="s">
        <v>194</v>
      </c>
      <c r="B58" s="88">
        <v>900</v>
      </c>
      <c r="C58" s="31" t="s">
        <v>236</v>
      </c>
      <c r="D58" s="31" t="s">
        <v>300</v>
      </c>
      <c r="E58" s="24">
        <v>610</v>
      </c>
      <c r="F58" s="24"/>
      <c r="G58" s="47">
        <f>G59</f>
        <v>7778.3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</row>
    <row r="59" spans="1:28" s="87" customFormat="1" ht="33" customHeight="1">
      <c r="A59" s="28" t="s">
        <v>196</v>
      </c>
      <c r="B59" s="88">
        <v>900</v>
      </c>
      <c r="C59" s="31" t="s">
        <v>236</v>
      </c>
      <c r="D59" s="31" t="s">
        <v>300</v>
      </c>
      <c r="E59" s="24">
        <v>611</v>
      </c>
      <c r="F59" s="24"/>
      <c r="G59" s="47">
        <v>7778.3</v>
      </c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</row>
    <row r="60" spans="1:28" s="87" customFormat="1" ht="12" customHeight="1">
      <c r="A60" s="90" t="s">
        <v>111</v>
      </c>
      <c r="B60" s="88">
        <v>900</v>
      </c>
      <c r="C60" s="31" t="s">
        <v>236</v>
      </c>
      <c r="D60" s="31" t="s">
        <v>443</v>
      </c>
      <c r="E60" s="24"/>
      <c r="F60" s="24">
        <v>2124</v>
      </c>
      <c r="G60" s="47">
        <f>G61</f>
        <v>2358.7</v>
      </c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</row>
    <row r="61" spans="1:28" s="87" customFormat="1" ht="23.25" customHeight="1">
      <c r="A61" s="90" t="s">
        <v>456</v>
      </c>
      <c r="B61" s="88">
        <v>900</v>
      </c>
      <c r="C61" s="31" t="s">
        <v>236</v>
      </c>
      <c r="D61" s="31" t="s">
        <v>299</v>
      </c>
      <c r="E61" s="24"/>
      <c r="F61" s="24">
        <v>2124</v>
      </c>
      <c r="G61" s="47">
        <f>G62</f>
        <v>2358.7</v>
      </c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</row>
    <row r="62" spans="1:28" s="87" customFormat="1" ht="46.5" customHeight="1">
      <c r="A62" s="114" t="s">
        <v>202</v>
      </c>
      <c r="B62" s="88">
        <v>900</v>
      </c>
      <c r="C62" s="31" t="s">
        <v>236</v>
      </c>
      <c r="D62" s="31" t="s">
        <v>299</v>
      </c>
      <c r="E62" s="24" t="s">
        <v>205</v>
      </c>
      <c r="F62" s="24"/>
      <c r="G62" s="47">
        <f>G63</f>
        <v>2358.7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</row>
    <row r="63" spans="1:28" s="87" customFormat="1" ht="13.5" customHeight="1">
      <c r="A63" s="90" t="s">
        <v>240</v>
      </c>
      <c r="B63" s="88">
        <v>900</v>
      </c>
      <c r="C63" s="31" t="s">
        <v>236</v>
      </c>
      <c r="D63" s="31" t="s">
        <v>299</v>
      </c>
      <c r="E63" s="24">
        <v>110</v>
      </c>
      <c r="F63" s="24"/>
      <c r="G63" s="47">
        <f>G64</f>
        <v>2358.7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</row>
    <row r="64" spans="1:28" s="87" customFormat="1" ht="15" customHeight="1">
      <c r="A64" s="90" t="s">
        <v>186</v>
      </c>
      <c r="B64" s="88">
        <v>900</v>
      </c>
      <c r="C64" s="31" t="s">
        <v>236</v>
      </c>
      <c r="D64" s="31" t="s">
        <v>299</v>
      </c>
      <c r="E64" s="24">
        <v>111</v>
      </c>
      <c r="F64" s="24"/>
      <c r="G64" s="47">
        <v>2358.7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</row>
    <row r="65" spans="1:28" s="87" customFormat="1" ht="13.5" customHeight="1">
      <c r="A65" s="90" t="s">
        <v>337</v>
      </c>
      <c r="B65" s="88">
        <v>900</v>
      </c>
      <c r="C65" s="31" t="s">
        <v>236</v>
      </c>
      <c r="D65" s="24">
        <v>795</v>
      </c>
      <c r="E65" s="24"/>
      <c r="F65" s="24"/>
      <c r="G65" s="47">
        <f>G70+G74+G78+G82+G66</f>
        <v>891.8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</row>
    <row r="66" spans="1:28" s="87" customFormat="1" ht="36" customHeight="1">
      <c r="A66" s="90" t="s">
        <v>499</v>
      </c>
      <c r="B66" s="88">
        <v>900</v>
      </c>
      <c r="C66" s="31" t="s">
        <v>236</v>
      </c>
      <c r="D66" s="24">
        <v>7952000</v>
      </c>
      <c r="E66" s="24"/>
      <c r="F66" s="24"/>
      <c r="G66" s="47">
        <f>G67</f>
        <v>35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</row>
    <row r="67" spans="1:28" s="87" customFormat="1" ht="34.5" customHeight="1">
      <c r="A67" s="90" t="s">
        <v>192</v>
      </c>
      <c r="B67" s="88">
        <v>900</v>
      </c>
      <c r="C67" s="31" t="s">
        <v>236</v>
      </c>
      <c r="D67" s="24">
        <v>7952000</v>
      </c>
      <c r="E67" s="24">
        <v>600</v>
      </c>
      <c r="F67" s="24"/>
      <c r="G67" s="47">
        <f>G68</f>
        <v>35</v>
      </c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</row>
    <row r="68" spans="1:28" s="87" customFormat="1" ht="18.75" customHeight="1">
      <c r="A68" s="90" t="s">
        <v>194</v>
      </c>
      <c r="B68" s="88">
        <v>900</v>
      </c>
      <c r="C68" s="31" t="s">
        <v>236</v>
      </c>
      <c r="D68" s="24">
        <v>7952000</v>
      </c>
      <c r="E68" s="24">
        <v>610</v>
      </c>
      <c r="F68" s="24"/>
      <c r="G68" s="47">
        <f>G69</f>
        <v>35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</row>
    <row r="69" spans="1:28" s="87" customFormat="1" ht="19.5" customHeight="1">
      <c r="A69" s="90" t="s">
        <v>198</v>
      </c>
      <c r="B69" s="88">
        <v>900</v>
      </c>
      <c r="C69" s="31" t="s">
        <v>236</v>
      </c>
      <c r="D69" s="24">
        <v>7952000</v>
      </c>
      <c r="E69" s="24">
        <v>612</v>
      </c>
      <c r="F69" s="24"/>
      <c r="G69" s="47">
        <f>35</f>
        <v>35</v>
      </c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</row>
    <row r="70" spans="1:28" s="87" customFormat="1" ht="35.25" customHeight="1">
      <c r="A70" s="28" t="s">
        <v>259</v>
      </c>
      <c r="B70" s="88">
        <v>900</v>
      </c>
      <c r="C70" s="31" t="s">
        <v>236</v>
      </c>
      <c r="D70" s="24" t="s">
        <v>265</v>
      </c>
      <c r="E70" s="24"/>
      <c r="F70" s="24"/>
      <c r="G70" s="47">
        <f>G71</f>
        <v>247</v>
      </c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</row>
    <row r="71" spans="1:28" s="87" customFormat="1" ht="34.5" customHeight="1">
      <c r="A71" s="42" t="s">
        <v>192</v>
      </c>
      <c r="B71" s="88">
        <v>900</v>
      </c>
      <c r="C71" s="31" t="s">
        <v>236</v>
      </c>
      <c r="D71" s="24" t="s">
        <v>265</v>
      </c>
      <c r="E71" s="24">
        <v>600</v>
      </c>
      <c r="F71" s="24"/>
      <c r="G71" s="47">
        <f>G72</f>
        <v>247</v>
      </c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</row>
    <row r="72" spans="1:28" s="87" customFormat="1" ht="13.5" customHeight="1">
      <c r="A72" s="28" t="s">
        <v>194</v>
      </c>
      <c r="B72" s="88">
        <v>900</v>
      </c>
      <c r="C72" s="31" t="s">
        <v>236</v>
      </c>
      <c r="D72" s="24" t="s">
        <v>265</v>
      </c>
      <c r="E72" s="24">
        <v>610</v>
      </c>
      <c r="F72" s="24"/>
      <c r="G72" s="47">
        <f>G73</f>
        <v>247</v>
      </c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</row>
    <row r="73" spans="1:28" s="87" customFormat="1" ht="11.25" customHeight="1">
      <c r="A73" s="42" t="s">
        <v>198</v>
      </c>
      <c r="B73" s="88">
        <v>900</v>
      </c>
      <c r="C73" s="31" t="s">
        <v>236</v>
      </c>
      <c r="D73" s="24" t="s">
        <v>265</v>
      </c>
      <c r="E73" s="24">
        <v>612</v>
      </c>
      <c r="F73" s="24"/>
      <c r="G73" s="47">
        <f>214+33</f>
        <v>247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</row>
    <row r="74" spans="1:28" s="87" customFormat="1" ht="37.5" customHeight="1">
      <c r="A74" s="28" t="s">
        <v>259</v>
      </c>
      <c r="B74" s="88">
        <v>900</v>
      </c>
      <c r="C74" s="24" t="s">
        <v>236</v>
      </c>
      <c r="D74" s="24" t="s">
        <v>265</v>
      </c>
      <c r="E74" s="24"/>
      <c r="F74" s="24"/>
      <c r="G74" s="47">
        <f>G75</f>
        <v>584.8</v>
      </c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</row>
    <row r="75" spans="1:28" s="87" customFormat="1" ht="20.25" customHeight="1">
      <c r="A75" s="114" t="s">
        <v>219</v>
      </c>
      <c r="B75" s="88">
        <v>900</v>
      </c>
      <c r="C75" s="24" t="s">
        <v>236</v>
      </c>
      <c r="D75" s="24" t="s">
        <v>265</v>
      </c>
      <c r="E75" s="24" t="s">
        <v>220</v>
      </c>
      <c r="F75" s="24"/>
      <c r="G75" s="47">
        <f>G76</f>
        <v>584.8</v>
      </c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</row>
    <row r="76" spans="1:28" s="87" customFormat="1" ht="22.5" customHeight="1">
      <c r="A76" s="114" t="s">
        <v>221</v>
      </c>
      <c r="B76" s="88">
        <v>900</v>
      </c>
      <c r="C76" s="24" t="s">
        <v>236</v>
      </c>
      <c r="D76" s="24" t="s">
        <v>265</v>
      </c>
      <c r="E76" s="24" t="s">
        <v>222</v>
      </c>
      <c r="F76" s="24"/>
      <c r="G76" s="47">
        <f>G77</f>
        <v>584.8</v>
      </c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</row>
    <row r="77" spans="1:28" s="87" customFormat="1" ht="21.75" customHeight="1">
      <c r="A77" s="114" t="s">
        <v>223</v>
      </c>
      <c r="B77" s="88">
        <v>900</v>
      </c>
      <c r="C77" s="24" t="s">
        <v>236</v>
      </c>
      <c r="D77" s="24" t="s">
        <v>265</v>
      </c>
      <c r="E77" s="24">
        <v>242</v>
      </c>
      <c r="F77" s="24"/>
      <c r="G77" s="47">
        <v>584.8</v>
      </c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</row>
    <row r="78" spans="1:28" s="87" customFormat="1" ht="23.25" customHeight="1">
      <c r="A78" s="49" t="s">
        <v>402</v>
      </c>
      <c r="B78" s="88">
        <v>900</v>
      </c>
      <c r="C78" s="24" t="s">
        <v>236</v>
      </c>
      <c r="D78" s="31" t="s">
        <v>403</v>
      </c>
      <c r="E78" s="31"/>
      <c r="F78" s="24"/>
      <c r="G78" s="47">
        <f>G79</f>
        <v>18</v>
      </c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</row>
    <row r="79" spans="1:28" s="87" customFormat="1" ht="25.5" customHeight="1">
      <c r="A79" s="49" t="s">
        <v>219</v>
      </c>
      <c r="B79" s="88">
        <v>900</v>
      </c>
      <c r="C79" s="24" t="s">
        <v>236</v>
      </c>
      <c r="D79" s="31" t="s">
        <v>403</v>
      </c>
      <c r="E79" s="31" t="s">
        <v>220</v>
      </c>
      <c r="F79" s="24"/>
      <c r="G79" s="47">
        <f>G80</f>
        <v>18</v>
      </c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</row>
    <row r="80" spans="1:28" s="87" customFormat="1" ht="24" customHeight="1">
      <c r="A80" s="49" t="s">
        <v>221</v>
      </c>
      <c r="B80" s="88">
        <v>900</v>
      </c>
      <c r="C80" s="24" t="s">
        <v>236</v>
      </c>
      <c r="D80" s="31" t="s">
        <v>403</v>
      </c>
      <c r="E80" s="31" t="s">
        <v>222</v>
      </c>
      <c r="F80" s="24"/>
      <c r="G80" s="47">
        <f>G81</f>
        <v>18</v>
      </c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</row>
    <row r="81" spans="1:28" s="87" customFormat="1" ht="22.5" customHeight="1">
      <c r="A81" s="49" t="s">
        <v>225</v>
      </c>
      <c r="B81" s="88">
        <v>900</v>
      </c>
      <c r="C81" s="24" t="s">
        <v>236</v>
      </c>
      <c r="D81" s="31" t="s">
        <v>403</v>
      </c>
      <c r="E81" s="31" t="s">
        <v>226</v>
      </c>
      <c r="F81" s="24"/>
      <c r="G81" s="47">
        <f>12+16-10</f>
        <v>18</v>
      </c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</row>
    <row r="82" spans="1:28" s="87" customFormat="1" ht="24" customHeight="1">
      <c r="A82" s="49" t="s">
        <v>402</v>
      </c>
      <c r="B82" s="88">
        <v>900</v>
      </c>
      <c r="C82" s="24" t="s">
        <v>236</v>
      </c>
      <c r="D82" s="31" t="s">
        <v>403</v>
      </c>
      <c r="E82" s="31"/>
      <c r="F82" s="24"/>
      <c r="G82" s="47">
        <f>G84</f>
        <v>7</v>
      </c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</row>
    <row r="83" spans="1:28" s="87" customFormat="1" ht="34.5" customHeight="1">
      <c r="A83" s="42" t="s">
        <v>192</v>
      </c>
      <c r="B83" s="88">
        <v>900</v>
      </c>
      <c r="C83" s="31" t="s">
        <v>236</v>
      </c>
      <c r="D83" s="31" t="s">
        <v>403</v>
      </c>
      <c r="E83" s="24">
        <v>600</v>
      </c>
      <c r="F83" s="24"/>
      <c r="G83" s="47">
        <f>G84</f>
        <v>7</v>
      </c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</row>
    <row r="84" spans="1:28" s="87" customFormat="1" ht="14.25" customHeight="1">
      <c r="A84" s="28" t="s">
        <v>194</v>
      </c>
      <c r="B84" s="88">
        <v>900</v>
      </c>
      <c r="C84" s="31" t="s">
        <v>236</v>
      </c>
      <c r="D84" s="31" t="s">
        <v>403</v>
      </c>
      <c r="E84" s="24">
        <v>610</v>
      </c>
      <c r="F84" s="24"/>
      <c r="G84" s="47">
        <f>G85</f>
        <v>7</v>
      </c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</row>
    <row r="85" spans="1:28" s="87" customFormat="1" ht="11.25" customHeight="1">
      <c r="A85" s="42" t="s">
        <v>198</v>
      </c>
      <c r="B85" s="88">
        <v>900</v>
      </c>
      <c r="C85" s="31" t="s">
        <v>236</v>
      </c>
      <c r="D85" s="31" t="s">
        <v>403</v>
      </c>
      <c r="E85" s="31" t="s">
        <v>199</v>
      </c>
      <c r="F85" s="24"/>
      <c r="G85" s="47">
        <f>6+1</f>
        <v>7</v>
      </c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</row>
    <row r="86" spans="1:28" s="87" customFormat="1" ht="12" customHeight="1">
      <c r="A86" s="43" t="s">
        <v>97</v>
      </c>
      <c r="B86" s="57">
        <v>900</v>
      </c>
      <c r="C86" s="44" t="s">
        <v>444</v>
      </c>
      <c r="D86" s="29"/>
      <c r="E86" s="44"/>
      <c r="F86" s="29" t="e">
        <f>F89</f>
        <v>#REF!</v>
      </c>
      <c r="G86" s="50">
        <f>G89</f>
        <v>569</v>
      </c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</row>
    <row r="87" spans="1:28" s="87" customFormat="1" ht="15" customHeight="1">
      <c r="A87" s="43" t="s">
        <v>502</v>
      </c>
      <c r="B87" s="57">
        <v>900</v>
      </c>
      <c r="C87" s="44" t="s">
        <v>303</v>
      </c>
      <c r="D87" s="29"/>
      <c r="E87" s="44"/>
      <c r="F87" s="29"/>
      <c r="G87" s="50">
        <f>G88</f>
        <v>569</v>
      </c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</row>
    <row r="88" spans="1:28" s="87" customFormat="1" ht="12.75" customHeight="1">
      <c r="A88" s="42" t="s">
        <v>17</v>
      </c>
      <c r="B88" s="58">
        <v>900</v>
      </c>
      <c r="C88" s="31" t="s">
        <v>303</v>
      </c>
      <c r="D88" s="31" t="s">
        <v>294</v>
      </c>
      <c r="E88" s="44"/>
      <c r="F88" s="29"/>
      <c r="G88" s="47">
        <f>G89</f>
        <v>569</v>
      </c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</row>
    <row r="89" spans="1:28" s="87" customFormat="1" ht="22.5" customHeight="1">
      <c r="A89" s="30" t="s">
        <v>98</v>
      </c>
      <c r="B89" s="58">
        <v>900</v>
      </c>
      <c r="C89" s="31" t="s">
        <v>303</v>
      </c>
      <c r="D89" s="31" t="s">
        <v>306</v>
      </c>
      <c r="E89" s="31"/>
      <c r="F89" s="21" t="e">
        <f>#REF!</f>
        <v>#REF!</v>
      </c>
      <c r="G89" s="47">
        <f>G90+G93</f>
        <v>569</v>
      </c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</row>
    <row r="90" spans="1:28" s="87" customFormat="1" ht="45.75" customHeight="1">
      <c r="A90" s="42" t="s">
        <v>202</v>
      </c>
      <c r="B90" s="31" t="s">
        <v>166</v>
      </c>
      <c r="C90" s="31" t="s">
        <v>303</v>
      </c>
      <c r="D90" s="31" t="s">
        <v>306</v>
      </c>
      <c r="E90" s="31" t="s">
        <v>205</v>
      </c>
      <c r="F90" s="21"/>
      <c r="G90" s="47">
        <f>G91</f>
        <v>544.3</v>
      </c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</row>
    <row r="91" spans="1:28" s="87" customFormat="1" ht="23.25" customHeight="1">
      <c r="A91" s="42" t="s">
        <v>210</v>
      </c>
      <c r="B91" s="31" t="s">
        <v>166</v>
      </c>
      <c r="C91" s="31" t="s">
        <v>303</v>
      </c>
      <c r="D91" s="31" t="s">
        <v>306</v>
      </c>
      <c r="E91" s="31" t="s">
        <v>206</v>
      </c>
      <c r="F91" s="21"/>
      <c r="G91" s="47">
        <f>G92</f>
        <v>544.3</v>
      </c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</row>
    <row r="92" spans="1:28" s="87" customFormat="1" ht="11.25" customHeight="1">
      <c r="A92" s="42" t="s">
        <v>204</v>
      </c>
      <c r="B92" s="31" t="s">
        <v>166</v>
      </c>
      <c r="C92" s="31" t="s">
        <v>303</v>
      </c>
      <c r="D92" s="31" t="s">
        <v>306</v>
      </c>
      <c r="E92" s="31" t="s">
        <v>185</v>
      </c>
      <c r="F92" s="21"/>
      <c r="G92" s="47">
        <f>510+25.3+9</f>
        <v>544.3</v>
      </c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</row>
    <row r="93" spans="1:28" s="87" customFormat="1" ht="24" customHeight="1">
      <c r="A93" s="114" t="s">
        <v>219</v>
      </c>
      <c r="B93" s="88">
        <v>900</v>
      </c>
      <c r="C93" s="31" t="s">
        <v>303</v>
      </c>
      <c r="D93" s="31" t="s">
        <v>306</v>
      </c>
      <c r="E93" s="24" t="s">
        <v>220</v>
      </c>
      <c r="F93" s="21"/>
      <c r="G93" s="47">
        <f>G94</f>
        <v>24.7</v>
      </c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</row>
    <row r="94" spans="1:28" s="87" customFormat="1" ht="21.75" customHeight="1">
      <c r="A94" s="114" t="s">
        <v>221</v>
      </c>
      <c r="B94" s="88">
        <v>900</v>
      </c>
      <c r="C94" s="31" t="s">
        <v>303</v>
      </c>
      <c r="D94" s="31" t="s">
        <v>306</v>
      </c>
      <c r="E94" s="24" t="s">
        <v>222</v>
      </c>
      <c r="F94" s="21"/>
      <c r="G94" s="47">
        <f>G95+G96</f>
        <v>24.7</v>
      </c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</row>
    <row r="95" spans="1:28" s="87" customFormat="1" ht="21.75" customHeight="1">
      <c r="A95" s="114" t="s">
        <v>223</v>
      </c>
      <c r="B95" s="88">
        <v>900</v>
      </c>
      <c r="C95" s="31" t="s">
        <v>303</v>
      </c>
      <c r="D95" s="31" t="s">
        <v>306</v>
      </c>
      <c r="E95" s="24">
        <v>242</v>
      </c>
      <c r="F95" s="21"/>
      <c r="G95" s="47">
        <f>40-35</f>
        <v>5</v>
      </c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</row>
    <row r="96" spans="1:28" s="87" customFormat="1" ht="21" customHeight="1">
      <c r="A96" s="42" t="s">
        <v>225</v>
      </c>
      <c r="B96" s="88">
        <v>900</v>
      </c>
      <c r="C96" s="31" t="s">
        <v>303</v>
      </c>
      <c r="D96" s="31" t="s">
        <v>306</v>
      </c>
      <c r="E96" s="24">
        <v>244</v>
      </c>
      <c r="F96" s="21"/>
      <c r="G96" s="47">
        <f>120-61-5-25.3-9</f>
        <v>19.7</v>
      </c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</row>
    <row r="97" spans="1:28" s="87" customFormat="1" ht="12.75" customHeight="1">
      <c r="A97" s="43" t="s">
        <v>104</v>
      </c>
      <c r="B97" s="57">
        <v>900</v>
      </c>
      <c r="C97" s="44" t="s">
        <v>334</v>
      </c>
      <c r="D97" s="44"/>
      <c r="E97" s="45"/>
      <c r="F97" s="29" t="e">
        <f>F100+#REF!+F104</f>
        <v>#REF!</v>
      </c>
      <c r="G97" s="50">
        <f>G100+G103</f>
        <v>6239.1</v>
      </c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</row>
    <row r="98" spans="1:28" s="87" customFormat="1" ht="14.25" customHeight="1">
      <c r="A98" s="43" t="s">
        <v>155</v>
      </c>
      <c r="B98" s="57">
        <v>900</v>
      </c>
      <c r="C98" s="44" t="s">
        <v>335</v>
      </c>
      <c r="D98" s="44"/>
      <c r="E98" s="45"/>
      <c r="F98" s="29"/>
      <c r="G98" s="50">
        <f>G99</f>
        <v>1962.5</v>
      </c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</row>
    <row r="99" spans="1:28" s="87" customFormat="1" ht="12.75" customHeight="1">
      <c r="A99" s="30" t="s">
        <v>149</v>
      </c>
      <c r="B99" s="58">
        <v>900</v>
      </c>
      <c r="C99" s="31" t="s">
        <v>335</v>
      </c>
      <c r="D99" s="31" t="s">
        <v>336</v>
      </c>
      <c r="E99" s="31"/>
      <c r="F99" s="21">
        <f>F100</f>
        <v>848</v>
      </c>
      <c r="G99" s="47">
        <f>G100</f>
        <v>1962.5</v>
      </c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</row>
    <row r="100" spans="1:28" s="87" customFormat="1" ht="13.5" customHeight="1">
      <c r="A100" s="30" t="s">
        <v>152</v>
      </c>
      <c r="B100" s="58">
        <v>900</v>
      </c>
      <c r="C100" s="31" t="s">
        <v>335</v>
      </c>
      <c r="D100" s="21">
        <v>2480100</v>
      </c>
      <c r="E100" s="31"/>
      <c r="F100" s="21">
        <v>848</v>
      </c>
      <c r="G100" s="47">
        <f>G101</f>
        <v>1962.5</v>
      </c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</row>
    <row r="101" spans="1:28" s="87" customFormat="1" ht="34.5" customHeight="1">
      <c r="A101" s="30" t="s">
        <v>391</v>
      </c>
      <c r="B101" s="58">
        <v>900</v>
      </c>
      <c r="C101" s="31" t="s">
        <v>335</v>
      </c>
      <c r="D101" s="21">
        <v>2480100</v>
      </c>
      <c r="E101" s="31" t="s">
        <v>183</v>
      </c>
      <c r="F101" s="21">
        <v>848</v>
      </c>
      <c r="G101" s="47">
        <v>1962.5</v>
      </c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</row>
    <row r="102" spans="1:28" s="87" customFormat="1" ht="14.25" customHeight="1">
      <c r="A102" s="43" t="s">
        <v>157</v>
      </c>
      <c r="B102" s="57">
        <v>900</v>
      </c>
      <c r="C102" s="44" t="s">
        <v>103</v>
      </c>
      <c r="D102" s="29"/>
      <c r="E102" s="44"/>
      <c r="F102" s="29"/>
      <c r="G102" s="50">
        <f>G103</f>
        <v>4276.6</v>
      </c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</row>
    <row r="103" spans="1:28" s="87" customFormat="1" ht="13.5" customHeight="1">
      <c r="A103" s="30" t="s">
        <v>337</v>
      </c>
      <c r="B103" s="58">
        <v>900</v>
      </c>
      <c r="C103" s="31" t="s">
        <v>103</v>
      </c>
      <c r="D103" s="31" t="s">
        <v>338</v>
      </c>
      <c r="E103" s="31"/>
      <c r="F103" s="21"/>
      <c r="G103" s="47">
        <f>G104+G117+G113+G109</f>
        <v>4276.6</v>
      </c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</row>
    <row r="104" spans="1:28" s="87" customFormat="1" ht="21.75" customHeight="1">
      <c r="A104" s="30" t="s">
        <v>255</v>
      </c>
      <c r="B104" s="58">
        <v>900</v>
      </c>
      <c r="C104" s="31" t="s">
        <v>103</v>
      </c>
      <c r="D104" s="31" t="s">
        <v>339</v>
      </c>
      <c r="E104" s="31"/>
      <c r="F104" s="21">
        <v>305</v>
      </c>
      <c r="G104" s="47">
        <f>G105+G106</f>
        <v>539.2</v>
      </c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</row>
    <row r="105" spans="1:28" s="87" customFormat="1" ht="33.75" customHeight="1">
      <c r="A105" s="30" t="s">
        <v>391</v>
      </c>
      <c r="B105" s="58">
        <v>900</v>
      </c>
      <c r="C105" s="31" t="s">
        <v>103</v>
      </c>
      <c r="D105" s="31" t="s">
        <v>339</v>
      </c>
      <c r="E105" s="31" t="s">
        <v>183</v>
      </c>
      <c r="F105" s="21">
        <v>305</v>
      </c>
      <c r="G105" s="47">
        <f>540-85-5</f>
        <v>450</v>
      </c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</row>
    <row r="106" spans="1:28" s="87" customFormat="1" ht="21.75" customHeight="1">
      <c r="A106" s="42" t="s">
        <v>219</v>
      </c>
      <c r="B106" s="58">
        <v>900</v>
      </c>
      <c r="C106" s="31" t="s">
        <v>103</v>
      </c>
      <c r="D106" s="31" t="s">
        <v>339</v>
      </c>
      <c r="E106" s="31" t="s">
        <v>220</v>
      </c>
      <c r="F106" s="21"/>
      <c r="G106" s="47">
        <f>G107</f>
        <v>89.2</v>
      </c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</row>
    <row r="107" spans="1:28" s="87" customFormat="1" ht="22.5" customHeight="1">
      <c r="A107" s="42" t="s">
        <v>221</v>
      </c>
      <c r="B107" s="58">
        <v>900</v>
      </c>
      <c r="C107" s="31" t="s">
        <v>103</v>
      </c>
      <c r="D107" s="31" t="s">
        <v>339</v>
      </c>
      <c r="E107" s="31" t="s">
        <v>222</v>
      </c>
      <c r="F107" s="21"/>
      <c r="G107" s="47">
        <f>G108</f>
        <v>89.2</v>
      </c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</row>
    <row r="108" spans="1:28" s="87" customFormat="1" ht="26.25" customHeight="1">
      <c r="A108" s="42" t="s">
        <v>225</v>
      </c>
      <c r="B108" s="58">
        <v>900</v>
      </c>
      <c r="C108" s="31" t="s">
        <v>103</v>
      </c>
      <c r="D108" s="31" t="s">
        <v>339</v>
      </c>
      <c r="E108" s="31" t="s">
        <v>226</v>
      </c>
      <c r="F108" s="21"/>
      <c r="G108" s="47">
        <v>89.2</v>
      </c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</row>
    <row r="109" spans="1:28" s="87" customFormat="1" ht="33.75" customHeight="1">
      <c r="A109" s="30" t="s">
        <v>260</v>
      </c>
      <c r="B109" s="58">
        <v>900</v>
      </c>
      <c r="C109" s="31" t="s">
        <v>103</v>
      </c>
      <c r="D109" s="31" t="s">
        <v>347</v>
      </c>
      <c r="E109" s="31"/>
      <c r="F109" s="21"/>
      <c r="G109" s="47">
        <f>G110</f>
        <v>397.5</v>
      </c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</row>
    <row r="110" spans="1:28" s="87" customFormat="1" ht="33" customHeight="1">
      <c r="A110" s="42" t="s">
        <v>192</v>
      </c>
      <c r="B110" s="58">
        <v>900</v>
      </c>
      <c r="C110" s="31" t="s">
        <v>103</v>
      </c>
      <c r="D110" s="31" t="s">
        <v>347</v>
      </c>
      <c r="E110" s="31" t="s">
        <v>193</v>
      </c>
      <c r="F110" s="21"/>
      <c r="G110" s="47">
        <f>G111</f>
        <v>397.5</v>
      </c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</row>
    <row r="111" spans="1:28" s="87" customFormat="1" ht="13.5" customHeight="1">
      <c r="A111" s="42" t="s">
        <v>194</v>
      </c>
      <c r="B111" s="58">
        <v>900</v>
      </c>
      <c r="C111" s="31" t="s">
        <v>103</v>
      </c>
      <c r="D111" s="31" t="s">
        <v>347</v>
      </c>
      <c r="E111" s="31" t="s">
        <v>195</v>
      </c>
      <c r="F111" s="21"/>
      <c r="G111" s="47">
        <f>G112</f>
        <v>397.5</v>
      </c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</row>
    <row r="112" spans="1:28" s="87" customFormat="1" ht="13.5" customHeight="1">
      <c r="A112" s="42" t="s">
        <v>198</v>
      </c>
      <c r="B112" s="58">
        <v>900</v>
      </c>
      <c r="C112" s="31" t="s">
        <v>103</v>
      </c>
      <c r="D112" s="31" t="s">
        <v>347</v>
      </c>
      <c r="E112" s="31" t="s">
        <v>199</v>
      </c>
      <c r="F112" s="21"/>
      <c r="G112" s="47">
        <v>397.5</v>
      </c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</row>
    <row r="113" spans="1:28" s="87" customFormat="1" ht="12.75" customHeight="1">
      <c r="A113" s="30" t="s">
        <v>271</v>
      </c>
      <c r="B113" s="58">
        <v>900</v>
      </c>
      <c r="C113" s="31" t="s">
        <v>103</v>
      </c>
      <c r="D113" s="31" t="s">
        <v>136</v>
      </c>
      <c r="E113" s="31"/>
      <c r="F113" s="21"/>
      <c r="G113" s="47">
        <f>G114</f>
        <v>3233.6</v>
      </c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</row>
    <row r="114" spans="1:28" s="87" customFormat="1" ht="21.75" customHeight="1">
      <c r="A114" s="42" t="s">
        <v>219</v>
      </c>
      <c r="B114" s="58">
        <v>900</v>
      </c>
      <c r="C114" s="31" t="s">
        <v>103</v>
      </c>
      <c r="D114" s="31" t="s">
        <v>136</v>
      </c>
      <c r="E114" s="31" t="s">
        <v>220</v>
      </c>
      <c r="F114" s="21"/>
      <c r="G114" s="47">
        <f>G115</f>
        <v>3233.6</v>
      </c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</row>
    <row r="115" spans="1:28" s="87" customFormat="1" ht="21" customHeight="1">
      <c r="A115" s="42" t="s">
        <v>221</v>
      </c>
      <c r="B115" s="58">
        <v>900</v>
      </c>
      <c r="C115" s="31" t="s">
        <v>103</v>
      </c>
      <c r="D115" s="31" t="s">
        <v>136</v>
      </c>
      <c r="E115" s="31" t="s">
        <v>222</v>
      </c>
      <c r="F115" s="21"/>
      <c r="G115" s="47">
        <f>G116</f>
        <v>3233.6</v>
      </c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</row>
    <row r="116" spans="1:28" s="87" customFormat="1" ht="21" customHeight="1">
      <c r="A116" s="42" t="s">
        <v>225</v>
      </c>
      <c r="B116" s="58">
        <v>900</v>
      </c>
      <c r="C116" s="31" t="s">
        <v>103</v>
      </c>
      <c r="D116" s="31" t="s">
        <v>136</v>
      </c>
      <c r="E116" s="31" t="s">
        <v>226</v>
      </c>
      <c r="F116" s="21"/>
      <c r="G116" s="47">
        <v>3233.6</v>
      </c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</row>
    <row r="117" spans="1:28" s="87" customFormat="1" ht="21.75" customHeight="1">
      <c r="A117" s="30" t="s">
        <v>256</v>
      </c>
      <c r="B117" s="58">
        <v>900</v>
      </c>
      <c r="C117" s="31" t="s">
        <v>103</v>
      </c>
      <c r="D117" s="31" t="s">
        <v>340</v>
      </c>
      <c r="E117" s="31"/>
      <c r="F117" s="21"/>
      <c r="G117" s="47">
        <f>G118</f>
        <v>106.3</v>
      </c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</row>
    <row r="118" spans="1:28" s="87" customFormat="1" ht="21.75" customHeight="1">
      <c r="A118" s="42" t="s">
        <v>219</v>
      </c>
      <c r="B118" s="58">
        <v>900</v>
      </c>
      <c r="C118" s="31" t="s">
        <v>103</v>
      </c>
      <c r="D118" s="31" t="s">
        <v>340</v>
      </c>
      <c r="E118" s="31" t="s">
        <v>220</v>
      </c>
      <c r="F118" s="21"/>
      <c r="G118" s="152">
        <f>G119</f>
        <v>106.3</v>
      </c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</row>
    <row r="119" spans="1:28" s="87" customFormat="1" ht="22.5" customHeight="1">
      <c r="A119" s="42" t="s">
        <v>221</v>
      </c>
      <c r="B119" s="58">
        <v>900</v>
      </c>
      <c r="C119" s="31" t="s">
        <v>103</v>
      </c>
      <c r="D119" s="31" t="s">
        <v>340</v>
      </c>
      <c r="E119" s="31" t="s">
        <v>222</v>
      </c>
      <c r="F119" s="21"/>
      <c r="G119" s="152">
        <f>G120</f>
        <v>106.3</v>
      </c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</row>
    <row r="120" spans="1:28" s="87" customFormat="1" ht="21.75" customHeight="1">
      <c r="A120" s="42" t="s">
        <v>225</v>
      </c>
      <c r="B120" s="58">
        <v>900</v>
      </c>
      <c r="C120" s="31" t="s">
        <v>103</v>
      </c>
      <c r="D120" s="31" t="s">
        <v>340</v>
      </c>
      <c r="E120" s="31" t="s">
        <v>226</v>
      </c>
      <c r="F120" s="21"/>
      <c r="G120" s="152">
        <v>106.3</v>
      </c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</row>
    <row r="121" spans="1:28" s="87" customFormat="1" ht="12.75" customHeight="1">
      <c r="A121" s="55" t="s">
        <v>132</v>
      </c>
      <c r="B121" s="29">
        <v>900</v>
      </c>
      <c r="C121" s="44" t="s">
        <v>342</v>
      </c>
      <c r="D121" s="44"/>
      <c r="E121" s="44"/>
      <c r="F121" s="41" t="e">
        <f>F131+F153+#REF!</f>
        <v>#REF!</v>
      </c>
      <c r="G121" s="50">
        <f>G122+G131</f>
        <v>5435.7</v>
      </c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</row>
    <row r="122" spans="1:28" s="87" customFormat="1" ht="14.25" customHeight="1">
      <c r="A122" s="55" t="s">
        <v>90</v>
      </c>
      <c r="B122" s="29">
        <v>900</v>
      </c>
      <c r="C122" s="44" t="s">
        <v>341</v>
      </c>
      <c r="D122" s="29"/>
      <c r="E122" s="44"/>
      <c r="F122" s="41" t="e">
        <f>#REF!+#REF!+F132</f>
        <v>#REF!</v>
      </c>
      <c r="G122" s="50">
        <f>G127+G123</f>
        <v>3933.6</v>
      </c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</row>
    <row r="123" spans="1:28" s="87" customFormat="1" ht="14.25" customHeight="1">
      <c r="A123" s="49" t="s">
        <v>507</v>
      </c>
      <c r="B123" s="58">
        <v>900</v>
      </c>
      <c r="C123" s="31" t="s">
        <v>341</v>
      </c>
      <c r="D123" s="21">
        <v>3520300</v>
      </c>
      <c r="E123" s="31"/>
      <c r="F123" s="24"/>
      <c r="G123" s="47">
        <f>G124</f>
        <v>133.6</v>
      </c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</row>
    <row r="124" spans="1:28" s="87" customFormat="1" ht="23.25" customHeight="1">
      <c r="A124" s="42" t="s">
        <v>219</v>
      </c>
      <c r="B124" s="58">
        <v>900</v>
      </c>
      <c r="C124" s="31" t="s">
        <v>341</v>
      </c>
      <c r="D124" s="21">
        <v>3520300</v>
      </c>
      <c r="E124" s="31" t="s">
        <v>220</v>
      </c>
      <c r="F124" s="24"/>
      <c r="G124" s="47">
        <f>G125</f>
        <v>133.6</v>
      </c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</row>
    <row r="125" spans="1:28" s="87" customFormat="1" ht="22.5" customHeight="1">
      <c r="A125" s="42" t="s">
        <v>221</v>
      </c>
      <c r="B125" s="58">
        <v>900</v>
      </c>
      <c r="C125" s="31" t="s">
        <v>341</v>
      </c>
      <c r="D125" s="21">
        <v>3520300</v>
      </c>
      <c r="E125" s="31" t="s">
        <v>222</v>
      </c>
      <c r="F125" s="24"/>
      <c r="G125" s="47">
        <f>G126</f>
        <v>133.6</v>
      </c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</row>
    <row r="126" spans="1:28" s="87" customFormat="1" ht="24.75" customHeight="1">
      <c r="A126" s="42" t="s">
        <v>225</v>
      </c>
      <c r="B126" s="58">
        <v>900</v>
      </c>
      <c r="C126" s="31" t="s">
        <v>341</v>
      </c>
      <c r="D126" s="21">
        <v>3520300</v>
      </c>
      <c r="E126" s="31" t="s">
        <v>226</v>
      </c>
      <c r="F126" s="24"/>
      <c r="G126" s="47">
        <v>133.6</v>
      </c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</row>
    <row r="127" spans="1:28" s="87" customFormat="1" ht="12.75" customHeight="1">
      <c r="A127" s="30" t="s">
        <v>337</v>
      </c>
      <c r="B127" s="58">
        <v>900</v>
      </c>
      <c r="C127" s="31" t="s">
        <v>341</v>
      </c>
      <c r="D127" s="21">
        <v>795</v>
      </c>
      <c r="E127" s="31"/>
      <c r="F127" s="21" t="e">
        <f>24200+#REF!</f>
        <v>#REF!</v>
      </c>
      <c r="G127" s="47">
        <f>G128</f>
        <v>3800</v>
      </c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</row>
    <row r="128" spans="1:28" s="87" customFormat="1" ht="12.75" customHeight="1">
      <c r="A128" s="30" t="s">
        <v>404</v>
      </c>
      <c r="B128" s="58">
        <v>900</v>
      </c>
      <c r="C128" s="31" t="s">
        <v>341</v>
      </c>
      <c r="D128" s="31" t="s">
        <v>119</v>
      </c>
      <c r="E128" s="31"/>
      <c r="F128" s="21"/>
      <c r="G128" s="47">
        <f>G129</f>
        <v>3800</v>
      </c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</row>
    <row r="129" spans="1:28" s="87" customFormat="1" ht="13.5" customHeight="1">
      <c r="A129" s="30" t="s">
        <v>405</v>
      </c>
      <c r="B129" s="58">
        <v>900</v>
      </c>
      <c r="C129" s="31" t="s">
        <v>341</v>
      </c>
      <c r="D129" s="31" t="s">
        <v>148</v>
      </c>
      <c r="E129" s="31"/>
      <c r="F129" s="21"/>
      <c r="G129" s="47">
        <f>G130</f>
        <v>3800</v>
      </c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</row>
    <row r="130" spans="1:28" s="87" customFormat="1" ht="32.25" customHeight="1">
      <c r="A130" s="42" t="s">
        <v>392</v>
      </c>
      <c r="B130" s="58">
        <v>900</v>
      </c>
      <c r="C130" s="31" t="s">
        <v>341</v>
      </c>
      <c r="D130" s="31" t="s">
        <v>148</v>
      </c>
      <c r="E130" s="31" t="s">
        <v>343</v>
      </c>
      <c r="F130" s="21"/>
      <c r="G130" s="47">
        <f>3000+800</f>
        <v>3800</v>
      </c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</row>
    <row r="131" spans="1:28" s="87" customFormat="1" ht="12" customHeight="1">
      <c r="A131" s="55" t="s">
        <v>93</v>
      </c>
      <c r="B131" s="29">
        <v>900</v>
      </c>
      <c r="C131" s="44" t="s">
        <v>94</v>
      </c>
      <c r="D131" s="44"/>
      <c r="E131" s="44"/>
      <c r="F131" s="29" t="e">
        <f>F132+F143+#REF!+#REF!</f>
        <v>#REF!</v>
      </c>
      <c r="G131" s="50">
        <f>G132+G136</f>
        <v>1502.1</v>
      </c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</row>
    <row r="132" spans="1:28" s="87" customFormat="1" ht="24" customHeight="1">
      <c r="A132" s="49" t="s">
        <v>163</v>
      </c>
      <c r="B132" s="21">
        <v>900</v>
      </c>
      <c r="C132" s="31" t="s">
        <v>94</v>
      </c>
      <c r="D132" s="21">
        <v>6000100</v>
      </c>
      <c r="E132" s="51"/>
      <c r="F132" s="21">
        <v>1070</v>
      </c>
      <c r="G132" s="47">
        <f>G133</f>
        <v>9.5</v>
      </c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</row>
    <row r="133" spans="1:28" s="87" customFormat="1" ht="21.75" customHeight="1">
      <c r="A133" s="42" t="s">
        <v>219</v>
      </c>
      <c r="B133" s="21">
        <v>900</v>
      </c>
      <c r="C133" s="31" t="s">
        <v>94</v>
      </c>
      <c r="D133" s="21">
        <v>6000100</v>
      </c>
      <c r="E133" s="31" t="s">
        <v>220</v>
      </c>
      <c r="F133" s="21">
        <v>1070</v>
      </c>
      <c r="G133" s="47">
        <f>G134</f>
        <v>9.5</v>
      </c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</row>
    <row r="134" spans="1:28" s="87" customFormat="1" ht="21.75" customHeight="1">
      <c r="A134" s="42" t="s">
        <v>221</v>
      </c>
      <c r="B134" s="21">
        <v>900</v>
      </c>
      <c r="C134" s="31" t="s">
        <v>94</v>
      </c>
      <c r="D134" s="21">
        <v>6000100</v>
      </c>
      <c r="E134" s="31" t="s">
        <v>222</v>
      </c>
      <c r="F134" s="21">
        <v>1192</v>
      </c>
      <c r="G134" s="47">
        <f>G135</f>
        <v>9.5</v>
      </c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</row>
    <row r="135" spans="1:28" s="87" customFormat="1" ht="24" customHeight="1">
      <c r="A135" s="42" t="s">
        <v>225</v>
      </c>
      <c r="B135" s="21">
        <v>900</v>
      </c>
      <c r="C135" s="31" t="s">
        <v>94</v>
      </c>
      <c r="D135" s="21">
        <v>6000100</v>
      </c>
      <c r="E135" s="31" t="s">
        <v>226</v>
      </c>
      <c r="F135" s="21">
        <v>1192</v>
      </c>
      <c r="G135" s="47">
        <v>9.5</v>
      </c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</row>
    <row r="136" spans="1:28" s="87" customFormat="1" ht="12" customHeight="1">
      <c r="A136" s="30" t="s">
        <v>337</v>
      </c>
      <c r="B136" s="21">
        <v>900</v>
      </c>
      <c r="C136" s="31" t="s">
        <v>94</v>
      </c>
      <c r="D136" s="31" t="s">
        <v>338</v>
      </c>
      <c r="E136" s="31"/>
      <c r="F136" s="21" t="e">
        <f>G136+#REF!</f>
        <v>#REF!</v>
      </c>
      <c r="G136" s="47">
        <f>G137</f>
        <v>1492.6</v>
      </c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</row>
    <row r="137" spans="1:28" s="87" customFormat="1" ht="12" customHeight="1">
      <c r="A137" s="49" t="s">
        <v>408</v>
      </c>
      <c r="B137" s="21">
        <v>900</v>
      </c>
      <c r="C137" s="31" t="s">
        <v>94</v>
      </c>
      <c r="D137" s="31" t="s">
        <v>92</v>
      </c>
      <c r="E137" s="31"/>
      <c r="F137" s="21"/>
      <c r="G137" s="47">
        <f>G138</f>
        <v>1492.6</v>
      </c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</row>
    <row r="138" spans="1:28" s="87" customFormat="1" ht="14.25" customHeight="1">
      <c r="A138" s="42" t="s">
        <v>359</v>
      </c>
      <c r="B138" s="21">
        <v>900</v>
      </c>
      <c r="C138" s="31" t="s">
        <v>94</v>
      </c>
      <c r="D138" s="31" t="s">
        <v>360</v>
      </c>
      <c r="E138" s="31"/>
      <c r="F138" s="21"/>
      <c r="G138" s="47">
        <f>G139</f>
        <v>1492.6</v>
      </c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</row>
    <row r="139" spans="1:28" s="87" customFormat="1" ht="21.75" customHeight="1">
      <c r="A139" s="42" t="s">
        <v>219</v>
      </c>
      <c r="B139" s="21">
        <v>900</v>
      </c>
      <c r="C139" s="31" t="s">
        <v>94</v>
      </c>
      <c r="D139" s="31" t="s">
        <v>360</v>
      </c>
      <c r="E139" s="31" t="s">
        <v>220</v>
      </c>
      <c r="F139" s="21"/>
      <c r="G139" s="47">
        <f>G140</f>
        <v>1492.6</v>
      </c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</row>
    <row r="140" spans="1:28" s="87" customFormat="1" ht="21" customHeight="1">
      <c r="A140" s="42" t="s">
        <v>221</v>
      </c>
      <c r="B140" s="21">
        <v>900</v>
      </c>
      <c r="C140" s="31" t="s">
        <v>94</v>
      </c>
      <c r="D140" s="31" t="s">
        <v>360</v>
      </c>
      <c r="E140" s="31" t="s">
        <v>222</v>
      </c>
      <c r="F140" s="21"/>
      <c r="G140" s="47">
        <f>G141</f>
        <v>1492.6</v>
      </c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</row>
    <row r="141" spans="1:28" s="87" customFormat="1" ht="21.75" customHeight="1">
      <c r="A141" s="42" t="s">
        <v>225</v>
      </c>
      <c r="B141" s="21">
        <v>900</v>
      </c>
      <c r="C141" s="31" t="s">
        <v>94</v>
      </c>
      <c r="D141" s="31" t="s">
        <v>360</v>
      </c>
      <c r="E141" s="31" t="s">
        <v>226</v>
      </c>
      <c r="F141" s="21"/>
      <c r="G141" s="47">
        <v>1492.6</v>
      </c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</row>
    <row r="142" spans="1:28" s="87" customFormat="1" ht="15" customHeight="1">
      <c r="A142" s="97" t="s">
        <v>376</v>
      </c>
      <c r="B142" s="93">
        <v>900</v>
      </c>
      <c r="C142" s="44" t="s">
        <v>366</v>
      </c>
      <c r="D142" s="31"/>
      <c r="E142" s="31"/>
      <c r="F142" s="21"/>
      <c r="G142" s="50">
        <f>G145</f>
        <v>274.1</v>
      </c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</row>
    <row r="143" spans="1:28" s="87" customFormat="1" ht="15.75" customHeight="1">
      <c r="A143" s="97" t="s">
        <v>9</v>
      </c>
      <c r="B143" s="93">
        <v>900</v>
      </c>
      <c r="C143" s="44" t="s">
        <v>24</v>
      </c>
      <c r="D143" s="31"/>
      <c r="E143" s="31"/>
      <c r="F143" s="21"/>
      <c r="G143" s="50">
        <f>G145</f>
        <v>274.1</v>
      </c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</row>
    <row r="144" spans="1:28" s="87" customFormat="1" ht="12" customHeight="1">
      <c r="A144" s="102" t="s">
        <v>337</v>
      </c>
      <c r="B144" s="88">
        <v>900</v>
      </c>
      <c r="C144" s="31" t="s">
        <v>24</v>
      </c>
      <c r="D144" s="31" t="s">
        <v>338</v>
      </c>
      <c r="E144" s="31"/>
      <c r="F144" s="21"/>
      <c r="G144" s="47">
        <f>G145</f>
        <v>274.1</v>
      </c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</row>
    <row r="145" spans="1:28" s="87" customFormat="1" ht="24" customHeight="1">
      <c r="A145" s="90" t="s">
        <v>257</v>
      </c>
      <c r="B145" s="88">
        <v>900</v>
      </c>
      <c r="C145" s="31" t="s">
        <v>24</v>
      </c>
      <c r="D145" s="24" t="s">
        <v>308</v>
      </c>
      <c r="E145" s="24"/>
      <c r="F145" s="24">
        <v>85</v>
      </c>
      <c r="G145" s="47">
        <f>G146</f>
        <v>274.1</v>
      </c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</row>
    <row r="146" spans="1:28" s="87" customFormat="1" ht="20.25" customHeight="1">
      <c r="A146" s="114" t="s">
        <v>219</v>
      </c>
      <c r="B146" s="88">
        <v>900</v>
      </c>
      <c r="C146" s="31" t="s">
        <v>24</v>
      </c>
      <c r="D146" s="24" t="s">
        <v>308</v>
      </c>
      <c r="E146" s="24" t="s">
        <v>220</v>
      </c>
      <c r="F146" s="24"/>
      <c r="G146" s="47">
        <f>G147</f>
        <v>274.1</v>
      </c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</row>
    <row r="147" spans="1:28" s="87" customFormat="1" ht="24" customHeight="1">
      <c r="A147" s="114" t="s">
        <v>221</v>
      </c>
      <c r="B147" s="88">
        <v>900</v>
      </c>
      <c r="C147" s="31" t="s">
        <v>24</v>
      </c>
      <c r="D147" s="24" t="s">
        <v>308</v>
      </c>
      <c r="E147" s="24" t="s">
        <v>222</v>
      </c>
      <c r="F147" s="24"/>
      <c r="G147" s="47">
        <f>G148</f>
        <v>274.1</v>
      </c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</row>
    <row r="148" spans="1:28" s="87" customFormat="1" ht="25.5" customHeight="1">
      <c r="A148" s="114" t="s">
        <v>225</v>
      </c>
      <c r="B148" s="88">
        <v>900</v>
      </c>
      <c r="C148" s="31" t="s">
        <v>24</v>
      </c>
      <c r="D148" s="24" t="s">
        <v>308</v>
      </c>
      <c r="E148" s="24" t="s">
        <v>226</v>
      </c>
      <c r="F148" s="24"/>
      <c r="G148" s="47">
        <v>274.1</v>
      </c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</row>
    <row r="149" spans="1:28" s="87" customFormat="1" ht="10.5" customHeight="1">
      <c r="A149" s="60" t="s">
        <v>40</v>
      </c>
      <c r="B149" s="93">
        <v>900</v>
      </c>
      <c r="C149" s="44" t="s">
        <v>393</v>
      </c>
      <c r="D149" s="41"/>
      <c r="E149" s="41"/>
      <c r="F149" s="41"/>
      <c r="G149" s="50">
        <f>G160+G174</f>
        <v>12003.9</v>
      </c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</row>
    <row r="150" spans="1:28" s="87" customFormat="1" ht="15.75" customHeight="1" hidden="1">
      <c r="A150" s="42" t="s">
        <v>172</v>
      </c>
      <c r="B150" s="88">
        <v>900</v>
      </c>
      <c r="C150" s="31" t="s">
        <v>312</v>
      </c>
      <c r="D150" s="31" t="s">
        <v>411</v>
      </c>
      <c r="E150" s="31"/>
      <c r="F150" s="29"/>
      <c r="G150" s="47">
        <f>G151</f>
        <v>0</v>
      </c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</row>
    <row r="151" spans="1:28" s="87" customFormat="1" ht="15.75" customHeight="1" hidden="1">
      <c r="A151" s="30" t="s">
        <v>7</v>
      </c>
      <c r="B151" s="88">
        <v>900</v>
      </c>
      <c r="C151" s="31" t="s">
        <v>312</v>
      </c>
      <c r="D151" s="31" t="s">
        <v>364</v>
      </c>
      <c r="E151" s="31"/>
      <c r="F151" s="29"/>
      <c r="G151" s="47">
        <f>G152</f>
        <v>0</v>
      </c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</row>
    <row r="152" spans="1:28" s="87" customFormat="1" ht="36.75" customHeight="1" hidden="1">
      <c r="A152" s="42" t="s">
        <v>192</v>
      </c>
      <c r="B152" s="88">
        <v>900</v>
      </c>
      <c r="C152" s="31" t="s">
        <v>312</v>
      </c>
      <c r="D152" s="31" t="s">
        <v>364</v>
      </c>
      <c r="E152" s="31" t="s">
        <v>193</v>
      </c>
      <c r="F152" s="29"/>
      <c r="G152" s="47">
        <f>G153</f>
        <v>0</v>
      </c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</row>
    <row r="153" spans="1:28" s="87" customFormat="1" ht="15" customHeight="1" hidden="1">
      <c r="A153" s="42" t="s">
        <v>194</v>
      </c>
      <c r="B153" s="88">
        <v>900</v>
      </c>
      <c r="C153" s="31" t="s">
        <v>312</v>
      </c>
      <c r="D153" s="31" t="s">
        <v>364</v>
      </c>
      <c r="E153" s="31" t="s">
        <v>195</v>
      </c>
      <c r="F153" s="29"/>
      <c r="G153" s="47">
        <f>G154</f>
        <v>0</v>
      </c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</row>
    <row r="154" spans="1:28" s="87" customFormat="1" ht="38.25" customHeight="1" hidden="1">
      <c r="A154" s="42" t="s">
        <v>196</v>
      </c>
      <c r="B154" s="88">
        <v>900</v>
      </c>
      <c r="C154" s="31" t="s">
        <v>312</v>
      </c>
      <c r="D154" s="31" t="s">
        <v>364</v>
      </c>
      <c r="E154" s="59" t="s">
        <v>197</v>
      </c>
      <c r="F154" s="29"/>
      <c r="G154" s="47">
        <v>0</v>
      </c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</row>
    <row r="155" spans="1:28" s="87" customFormat="1" ht="16.5" customHeight="1" hidden="1">
      <c r="A155" s="42" t="s">
        <v>172</v>
      </c>
      <c r="B155" s="88">
        <v>900</v>
      </c>
      <c r="C155" s="31" t="s">
        <v>312</v>
      </c>
      <c r="D155" s="31" t="s">
        <v>327</v>
      </c>
      <c r="E155" s="51"/>
      <c r="F155" s="132"/>
      <c r="G155" s="47">
        <f>G156</f>
        <v>0</v>
      </c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</row>
    <row r="156" spans="1:28" s="87" customFormat="1" ht="79.5" customHeight="1" hidden="1">
      <c r="A156" s="42" t="s">
        <v>288</v>
      </c>
      <c r="B156" s="88">
        <v>900</v>
      </c>
      <c r="C156" s="31" t="s">
        <v>312</v>
      </c>
      <c r="D156" s="31" t="s">
        <v>327</v>
      </c>
      <c r="E156" s="31"/>
      <c r="F156" s="31" t="s">
        <v>193</v>
      </c>
      <c r="G156" s="47">
        <f>G157</f>
        <v>0</v>
      </c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</row>
    <row r="157" spans="1:28" s="87" customFormat="1" ht="34.5" customHeight="1" hidden="1">
      <c r="A157" s="42" t="s">
        <v>192</v>
      </c>
      <c r="B157" s="88">
        <v>900</v>
      </c>
      <c r="C157" s="31" t="s">
        <v>312</v>
      </c>
      <c r="D157" s="31" t="s">
        <v>327</v>
      </c>
      <c r="E157" s="31" t="s">
        <v>193</v>
      </c>
      <c r="F157" s="31"/>
      <c r="G157" s="47">
        <f>G158</f>
        <v>0</v>
      </c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</row>
    <row r="158" spans="1:28" s="87" customFormat="1" ht="16.5" customHeight="1" hidden="1">
      <c r="A158" s="42" t="s">
        <v>194</v>
      </c>
      <c r="B158" s="88">
        <v>900</v>
      </c>
      <c r="C158" s="31" t="s">
        <v>312</v>
      </c>
      <c r="D158" s="31" t="s">
        <v>327</v>
      </c>
      <c r="E158" s="31" t="s">
        <v>195</v>
      </c>
      <c r="F158" s="31" t="s">
        <v>195</v>
      </c>
      <c r="G158" s="47">
        <f>G159</f>
        <v>0</v>
      </c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</row>
    <row r="159" spans="1:28" s="87" customFormat="1" ht="48" customHeight="1" hidden="1">
      <c r="A159" s="42" t="s">
        <v>196</v>
      </c>
      <c r="B159" s="88">
        <v>900</v>
      </c>
      <c r="C159" s="31" t="s">
        <v>312</v>
      </c>
      <c r="D159" s="31" t="s">
        <v>327</v>
      </c>
      <c r="E159" s="59" t="s">
        <v>197</v>
      </c>
      <c r="F159" s="31" t="s">
        <v>197</v>
      </c>
      <c r="G159" s="47">
        <v>0</v>
      </c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</row>
    <row r="160" spans="1:28" s="87" customFormat="1" ht="11.25" customHeight="1">
      <c r="A160" s="43" t="s">
        <v>112</v>
      </c>
      <c r="B160" s="93">
        <v>900</v>
      </c>
      <c r="C160" s="44" t="s">
        <v>313</v>
      </c>
      <c r="D160" s="44"/>
      <c r="E160" s="44"/>
      <c r="F160" s="29" t="e">
        <f>#REF!+#REF!</f>
        <v>#REF!</v>
      </c>
      <c r="G160" s="50">
        <f>G166+G161+G171</f>
        <v>513.5</v>
      </c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</row>
    <row r="161" spans="1:28" s="87" customFormat="1" ht="14.25" customHeight="1" hidden="1">
      <c r="A161" s="42" t="s">
        <v>172</v>
      </c>
      <c r="B161" s="88">
        <v>900</v>
      </c>
      <c r="C161" s="31" t="s">
        <v>313</v>
      </c>
      <c r="D161" s="31" t="s">
        <v>411</v>
      </c>
      <c r="E161" s="31"/>
      <c r="F161" s="29"/>
      <c r="G161" s="47">
        <f>G162</f>
        <v>0</v>
      </c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</row>
    <row r="162" spans="1:28" s="87" customFormat="1" ht="18.75" customHeight="1" hidden="1">
      <c r="A162" s="30" t="s">
        <v>7</v>
      </c>
      <c r="B162" s="88">
        <v>900</v>
      </c>
      <c r="C162" s="31" t="s">
        <v>313</v>
      </c>
      <c r="D162" s="31" t="s">
        <v>364</v>
      </c>
      <c r="E162" s="31"/>
      <c r="F162" s="29"/>
      <c r="G162" s="47">
        <f>G163</f>
        <v>0</v>
      </c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</row>
    <row r="163" spans="1:28" s="87" customFormat="1" ht="36" customHeight="1" hidden="1">
      <c r="A163" s="42" t="s">
        <v>192</v>
      </c>
      <c r="B163" s="88">
        <v>900</v>
      </c>
      <c r="C163" s="31" t="s">
        <v>313</v>
      </c>
      <c r="D163" s="31" t="s">
        <v>364</v>
      </c>
      <c r="E163" s="31" t="s">
        <v>193</v>
      </c>
      <c r="F163" s="29"/>
      <c r="G163" s="47">
        <f>G164</f>
        <v>0</v>
      </c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</row>
    <row r="164" spans="1:28" s="87" customFormat="1" ht="15.75" customHeight="1" hidden="1">
      <c r="A164" s="42" t="s">
        <v>194</v>
      </c>
      <c r="B164" s="88">
        <v>900</v>
      </c>
      <c r="C164" s="31" t="s">
        <v>313</v>
      </c>
      <c r="D164" s="31" t="s">
        <v>364</v>
      </c>
      <c r="E164" s="31" t="s">
        <v>195</v>
      </c>
      <c r="F164" s="29"/>
      <c r="G164" s="47">
        <f>G165</f>
        <v>0</v>
      </c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</row>
    <row r="165" spans="1:28" s="87" customFormat="1" ht="33.75" customHeight="1" hidden="1">
      <c r="A165" s="42" t="s">
        <v>196</v>
      </c>
      <c r="B165" s="88">
        <v>900</v>
      </c>
      <c r="C165" s="31" t="s">
        <v>313</v>
      </c>
      <c r="D165" s="31" t="s">
        <v>364</v>
      </c>
      <c r="E165" s="59" t="s">
        <v>197</v>
      </c>
      <c r="F165" s="29"/>
      <c r="G165" s="47">
        <v>0</v>
      </c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</row>
    <row r="166" spans="1:28" s="87" customFormat="1" ht="33.75" customHeight="1">
      <c r="A166" s="30" t="s">
        <v>242</v>
      </c>
      <c r="B166" s="88">
        <v>900</v>
      </c>
      <c r="C166" s="31" t="s">
        <v>313</v>
      </c>
      <c r="D166" s="31" t="s">
        <v>241</v>
      </c>
      <c r="E166" s="31"/>
      <c r="F166" s="29"/>
      <c r="G166" s="47">
        <f>G167</f>
        <v>334.5</v>
      </c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</row>
    <row r="167" spans="1:28" s="87" customFormat="1" ht="22.5" customHeight="1">
      <c r="A167" s="30" t="s">
        <v>219</v>
      </c>
      <c r="B167" s="88">
        <v>900</v>
      </c>
      <c r="C167" s="31" t="s">
        <v>313</v>
      </c>
      <c r="D167" s="31" t="s">
        <v>241</v>
      </c>
      <c r="E167" s="31" t="s">
        <v>220</v>
      </c>
      <c r="F167" s="29"/>
      <c r="G167" s="47">
        <f>G168</f>
        <v>334.5</v>
      </c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</row>
    <row r="168" spans="1:28" s="87" customFormat="1" ht="24" customHeight="1">
      <c r="A168" s="30" t="s">
        <v>221</v>
      </c>
      <c r="B168" s="88">
        <v>900</v>
      </c>
      <c r="C168" s="31" t="s">
        <v>313</v>
      </c>
      <c r="D168" s="31" t="s">
        <v>241</v>
      </c>
      <c r="E168" s="31" t="s">
        <v>222</v>
      </c>
      <c r="F168" s="29"/>
      <c r="G168" s="47">
        <f>G169</f>
        <v>334.5</v>
      </c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</row>
    <row r="169" spans="1:28" s="87" customFormat="1" ht="23.25" customHeight="1">
      <c r="A169" s="30" t="s">
        <v>225</v>
      </c>
      <c r="B169" s="88">
        <v>900</v>
      </c>
      <c r="C169" s="31" t="s">
        <v>313</v>
      </c>
      <c r="D169" s="31" t="s">
        <v>241</v>
      </c>
      <c r="E169" s="31" t="s">
        <v>226</v>
      </c>
      <c r="F169" s="29"/>
      <c r="G169" s="47">
        <v>334.5</v>
      </c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</row>
    <row r="170" spans="1:28" s="87" customFormat="1" ht="12.75" customHeight="1">
      <c r="A170" s="42" t="s">
        <v>417</v>
      </c>
      <c r="B170" s="58">
        <v>900</v>
      </c>
      <c r="C170" s="31" t="s">
        <v>313</v>
      </c>
      <c r="D170" s="31" t="s">
        <v>448</v>
      </c>
      <c r="E170" s="59"/>
      <c r="F170" s="29"/>
      <c r="G170" s="47">
        <f>G171</f>
        <v>179</v>
      </c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</row>
    <row r="171" spans="1:28" s="87" customFormat="1" ht="77.25" customHeight="1">
      <c r="A171" s="42" t="s">
        <v>288</v>
      </c>
      <c r="B171" s="88">
        <v>900</v>
      </c>
      <c r="C171" s="31" t="s">
        <v>313</v>
      </c>
      <c r="D171" s="31" t="s">
        <v>327</v>
      </c>
      <c r="E171" s="59"/>
      <c r="F171" s="29"/>
      <c r="G171" s="47">
        <f>G172</f>
        <v>179</v>
      </c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</row>
    <row r="172" spans="1:28" s="87" customFormat="1" ht="12" customHeight="1">
      <c r="A172" s="42" t="s">
        <v>194</v>
      </c>
      <c r="B172" s="88">
        <v>900</v>
      </c>
      <c r="C172" s="31" t="s">
        <v>313</v>
      </c>
      <c r="D172" s="31" t="s">
        <v>327</v>
      </c>
      <c r="E172" s="59" t="s">
        <v>195</v>
      </c>
      <c r="F172" s="29"/>
      <c r="G172" s="47">
        <f>G173</f>
        <v>179</v>
      </c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</row>
    <row r="173" spans="1:28" s="87" customFormat="1" ht="33" customHeight="1">
      <c r="A173" s="42" t="s">
        <v>196</v>
      </c>
      <c r="B173" s="88">
        <v>900</v>
      </c>
      <c r="C173" s="31" t="s">
        <v>313</v>
      </c>
      <c r="D173" s="31" t="s">
        <v>327</v>
      </c>
      <c r="E173" s="59" t="s">
        <v>197</v>
      </c>
      <c r="F173" s="29"/>
      <c r="G173" s="47">
        <v>179</v>
      </c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</row>
    <row r="174" spans="1:28" s="87" customFormat="1" ht="11.25" customHeight="1">
      <c r="A174" s="115" t="s">
        <v>445</v>
      </c>
      <c r="B174" s="93">
        <v>900</v>
      </c>
      <c r="C174" s="44" t="s">
        <v>314</v>
      </c>
      <c r="D174" s="44"/>
      <c r="E174" s="95"/>
      <c r="F174" s="29"/>
      <c r="G174" s="50">
        <f>G182+G180+G176</f>
        <v>11490.4</v>
      </c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</row>
    <row r="175" spans="1:28" s="87" customFormat="1" ht="38.25" customHeight="1">
      <c r="A175" s="146" t="s">
        <v>525</v>
      </c>
      <c r="B175" s="88">
        <v>900</v>
      </c>
      <c r="C175" s="31" t="s">
        <v>314</v>
      </c>
      <c r="D175" s="31" t="s">
        <v>524</v>
      </c>
      <c r="E175" s="59"/>
      <c r="F175" s="21"/>
      <c r="G175" s="47">
        <f>G176</f>
        <v>17.9</v>
      </c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</row>
    <row r="176" spans="1:28" s="87" customFormat="1" ht="32.25" customHeight="1">
      <c r="A176" s="146" t="s">
        <v>526</v>
      </c>
      <c r="B176" s="88">
        <v>900</v>
      </c>
      <c r="C176" s="31" t="s">
        <v>314</v>
      </c>
      <c r="D176" s="31" t="s">
        <v>519</v>
      </c>
      <c r="E176" s="59"/>
      <c r="F176" s="21">
        <v>17.9</v>
      </c>
      <c r="G176" s="47">
        <f>G177</f>
        <v>17.9</v>
      </c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</row>
    <row r="177" spans="1:28" s="87" customFormat="1" ht="33.75" customHeight="1">
      <c r="A177" s="42" t="s">
        <v>192</v>
      </c>
      <c r="B177" s="88">
        <v>900</v>
      </c>
      <c r="C177" s="31" t="s">
        <v>314</v>
      </c>
      <c r="D177" s="31" t="s">
        <v>519</v>
      </c>
      <c r="E177" s="59" t="s">
        <v>193</v>
      </c>
      <c r="F177" s="21">
        <v>17.9</v>
      </c>
      <c r="G177" s="47">
        <f>G178</f>
        <v>17.9</v>
      </c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</row>
    <row r="178" spans="1:28" s="87" customFormat="1" ht="13.5" customHeight="1">
      <c r="A178" s="42" t="s">
        <v>194</v>
      </c>
      <c r="B178" s="88">
        <v>900</v>
      </c>
      <c r="C178" s="31" t="s">
        <v>314</v>
      </c>
      <c r="D178" s="31" t="s">
        <v>519</v>
      </c>
      <c r="E178" s="59" t="s">
        <v>195</v>
      </c>
      <c r="F178" s="21">
        <v>17.9</v>
      </c>
      <c r="G178" s="47">
        <f>G179</f>
        <v>17.9</v>
      </c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</row>
    <row r="179" spans="1:28" s="87" customFormat="1" ht="12" customHeight="1">
      <c r="A179" s="42" t="s">
        <v>198</v>
      </c>
      <c r="B179" s="88">
        <v>900</v>
      </c>
      <c r="C179" s="31" t="s">
        <v>314</v>
      </c>
      <c r="D179" s="31" t="s">
        <v>519</v>
      </c>
      <c r="E179" s="59" t="s">
        <v>199</v>
      </c>
      <c r="F179" s="21">
        <v>17.9</v>
      </c>
      <c r="G179" s="47">
        <f>17.7+0.2</f>
        <v>17.9</v>
      </c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</row>
    <row r="180" spans="1:28" s="87" customFormat="1" ht="22.5" customHeight="1">
      <c r="A180" s="42" t="s">
        <v>486</v>
      </c>
      <c r="B180" s="88">
        <v>900</v>
      </c>
      <c r="C180" s="31" t="s">
        <v>314</v>
      </c>
      <c r="D180" s="31" t="s">
        <v>487</v>
      </c>
      <c r="E180" s="59"/>
      <c r="F180" s="21">
        <v>4500</v>
      </c>
      <c r="G180" s="47">
        <f>G181</f>
        <v>4500</v>
      </c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</row>
    <row r="181" spans="1:28" s="87" customFormat="1" ht="24.75" customHeight="1">
      <c r="A181" s="42" t="s">
        <v>488</v>
      </c>
      <c r="B181" s="88">
        <v>900</v>
      </c>
      <c r="C181" s="31" t="s">
        <v>314</v>
      </c>
      <c r="D181" s="31" t="s">
        <v>487</v>
      </c>
      <c r="E181" s="59" t="s">
        <v>489</v>
      </c>
      <c r="F181" s="21">
        <v>4500</v>
      </c>
      <c r="G181" s="47">
        <f>4500</f>
        <v>4500</v>
      </c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</row>
    <row r="182" spans="1:28" s="87" customFormat="1" ht="13.5" customHeight="1">
      <c r="A182" s="42" t="s">
        <v>337</v>
      </c>
      <c r="B182" s="88">
        <v>900</v>
      </c>
      <c r="C182" s="31" t="s">
        <v>314</v>
      </c>
      <c r="D182" s="31" t="s">
        <v>338</v>
      </c>
      <c r="E182" s="59"/>
      <c r="F182" s="29"/>
      <c r="G182" s="47">
        <f>G183+G187+G191</f>
        <v>6972.5</v>
      </c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</row>
    <row r="183" spans="1:28" s="87" customFormat="1" ht="14.25" customHeight="1">
      <c r="A183" s="30" t="s">
        <v>254</v>
      </c>
      <c r="B183" s="88">
        <v>900</v>
      </c>
      <c r="C183" s="31" t="s">
        <v>314</v>
      </c>
      <c r="D183" s="31" t="s">
        <v>315</v>
      </c>
      <c r="E183" s="31"/>
      <c r="F183" s="29"/>
      <c r="G183" s="47">
        <f>G184</f>
        <v>6299.8</v>
      </c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</row>
    <row r="184" spans="1:28" s="87" customFormat="1" ht="35.25" customHeight="1">
      <c r="A184" s="42" t="s">
        <v>192</v>
      </c>
      <c r="B184" s="88">
        <v>900</v>
      </c>
      <c r="C184" s="31" t="s">
        <v>314</v>
      </c>
      <c r="D184" s="31" t="s">
        <v>315</v>
      </c>
      <c r="E184" s="31" t="s">
        <v>193</v>
      </c>
      <c r="F184" s="29"/>
      <c r="G184" s="47">
        <f>G185</f>
        <v>6299.8</v>
      </c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</row>
    <row r="185" spans="1:28" s="87" customFormat="1" ht="11.25" customHeight="1">
      <c r="A185" s="42" t="s">
        <v>194</v>
      </c>
      <c r="B185" s="88">
        <v>900</v>
      </c>
      <c r="C185" s="31" t="s">
        <v>314</v>
      </c>
      <c r="D185" s="31" t="s">
        <v>315</v>
      </c>
      <c r="E185" s="31" t="s">
        <v>195</v>
      </c>
      <c r="F185" s="29"/>
      <c r="G185" s="47">
        <f>G186</f>
        <v>6299.8</v>
      </c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</row>
    <row r="186" spans="1:28" s="87" customFormat="1" ht="12" customHeight="1">
      <c r="A186" s="42" t="s">
        <v>198</v>
      </c>
      <c r="B186" s="88">
        <v>900</v>
      </c>
      <c r="C186" s="31" t="s">
        <v>314</v>
      </c>
      <c r="D186" s="31" t="s">
        <v>315</v>
      </c>
      <c r="E186" s="31" t="s">
        <v>199</v>
      </c>
      <c r="F186" s="29"/>
      <c r="G186" s="47">
        <v>6299.8</v>
      </c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</row>
    <row r="187" spans="1:28" s="87" customFormat="1" ht="33.75" customHeight="1">
      <c r="A187" s="42" t="s">
        <v>259</v>
      </c>
      <c r="B187" s="88">
        <v>900</v>
      </c>
      <c r="C187" s="31" t="s">
        <v>314</v>
      </c>
      <c r="D187" s="31" t="s">
        <v>265</v>
      </c>
      <c r="E187" s="31"/>
      <c r="F187" s="29"/>
      <c r="G187" s="47">
        <f>G188</f>
        <v>514</v>
      </c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</row>
    <row r="188" spans="1:28" s="87" customFormat="1" ht="33.75" customHeight="1">
      <c r="A188" s="42" t="s">
        <v>192</v>
      </c>
      <c r="B188" s="88">
        <v>900</v>
      </c>
      <c r="C188" s="31" t="s">
        <v>314</v>
      </c>
      <c r="D188" s="31" t="s">
        <v>265</v>
      </c>
      <c r="E188" s="31" t="s">
        <v>193</v>
      </c>
      <c r="F188" s="29"/>
      <c r="G188" s="47">
        <f>G189</f>
        <v>514</v>
      </c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</row>
    <row r="189" spans="1:28" s="87" customFormat="1" ht="13.5" customHeight="1">
      <c r="A189" s="42" t="s">
        <v>194</v>
      </c>
      <c r="B189" s="88">
        <v>900</v>
      </c>
      <c r="C189" s="31" t="s">
        <v>314</v>
      </c>
      <c r="D189" s="31" t="s">
        <v>265</v>
      </c>
      <c r="E189" s="31" t="s">
        <v>195</v>
      </c>
      <c r="F189" s="29"/>
      <c r="G189" s="47">
        <f>G190</f>
        <v>514</v>
      </c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</row>
    <row r="190" spans="1:28" s="87" customFormat="1" ht="14.25" customHeight="1">
      <c r="A190" s="42" t="s">
        <v>198</v>
      </c>
      <c r="B190" s="88">
        <v>900</v>
      </c>
      <c r="C190" s="31" t="s">
        <v>314</v>
      </c>
      <c r="D190" s="31" t="s">
        <v>265</v>
      </c>
      <c r="E190" s="31" t="s">
        <v>199</v>
      </c>
      <c r="F190" s="29"/>
      <c r="G190" s="47">
        <v>514</v>
      </c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</row>
    <row r="191" spans="1:28" s="87" customFormat="1" ht="22.5" customHeight="1">
      <c r="A191" s="49" t="s">
        <v>402</v>
      </c>
      <c r="B191" s="88">
        <v>900</v>
      </c>
      <c r="C191" s="31" t="s">
        <v>314</v>
      </c>
      <c r="D191" s="31" t="s">
        <v>403</v>
      </c>
      <c r="E191" s="31"/>
      <c r="F191" s="29"/>
      <c r="G191" s="47">
        <f>G192</f>
        <v>158.7</v>
      </c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</row>
    <row r="192" spans="1:28" s="87" customFormat="1" ht="34.5" customHeight="1">
      <c r="A192" s="42" t="s">
        <v>192</v>
      </c>
      <c r="B192" s="88">
        <v>900</v>
      </c>
      <c r="C192" s="31" t="s">
        <v>314</v>
      </c>
      <c r="D192" s="31" t="s">
        <v>403</v>
      </c>
      <c r="E192" s="31" t="s">
        <v>193</v>
      </c>
      <c r="F192" s="29"/>
      <c r="G192" s="47">
        <f>G193</f>
        <v>158.7</v>
      </c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</row>
    <row r="193" spans="1:28" s="87" customFormat="1" ht="14.25" customHeight="1">
      <c r="A193" s="42" t="s">
        <v>194</v>
      </c>
      <c r="B193" s="88">
        <v>900</v>
      </c>
      <c r="C193" s="31" t="s">
        <v>314</v>
      </c>
      <c r="D193" s="31" t="s">
        <v>403</v>
      </c>
      <c r="E193" s="31" t="s">
        <v>195</v>
      </c>
      <c r="F193" s="29"/>
      <c r="G193" s="47">
        <f>G194</f>
        <v>158.7</v>
      </c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</row>
    <row r="194" spans="1:28" s="87" customFormat="1" ht="15.75" customHeight="1">
      <c r="A194" s="42" t="s">
        <v>198</v>
      </c>
      <c r="B194" s="88">
        <v>900</v>
      </c>
      <c r="C194" s="31" t="s">
        <v>314</v>
      </c>
      <c r="D194" s="31" t="s">
        <v>403</v>
      </c>
      <c r="E194" s="31" t="s">
        <v>199</v>
      </c>
      <c r="F194" s="29"/>
      <c r="G194" s="47">
        <v>158.7</v>
      </c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</row>
    <row r="195" spans="1:28" s="87" customFormat="1" ht="13.5" customHeight="1">
      <c r="A195" s="60" t="s">
        <v>107</v>
      </c>
      <c r="B195" s="93">
        <v>900</v>
      </c>
      <c r="C195" s="41">
        <v>10</v>
      </c>
      <c r="D195" s="41"/>
      <c r="E195" s="41"/>
      <c r="F195" s="41"/>
      <c r="G195" s="50">
        <f>G196</f>
        <v>1713.3999999999999</v>
      </c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</row>
    <row r="196" spans="1:28" s="87" customFormat="1" ht="13.5" customHeight="1">
      <c r="A196" s="60" t="s">
        <v>108</v>
      </c>
      <c r="B196" s="93">
        <v>900</v>
      </c>
      <c r="C196" s="41">
        <v>1003</v>
      </c>
      <c r="D196" s="41"/>
      <c r="E196" s="41"/>
      <c r="F196" s="41"/>
      <c r="G196" s="50">
        <f>G200+G215+G208+G197+G211</f>
        <v>1713.3999999999999</v>
      </c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</row>
    <row r="197" spans="1:28" s="87" customFormat="1" ht="13.5" customHeight="1">
      <c r="A197" s="114" t="s">
        <v>504</v>
      </c>
      <c r="B197" s="88">
        <v>900</v>
      </c>
      <c r="C197" s="24">
        <v>1003</v>
      </c>
      <c r="D197" s="24">
        <v>1008800</v>
      </c>
      <c r="E197" s="24"/>
      <c r="F197" s="24">
        <v>245.4</v>
      </c>
      <c r="G197" s="47">
        <f>G198</f>
        <v>245.4</v>
      </c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</row>
    <row r="198" spans="1:28" s="87" customFormat="1" ht="13.5" customHeight="1">
      <c r="A198" s="114" t="s">
        <v>505</v>
      </c>
      <c r="B198" s="88">
        <v>900</v>
      </c>
      <c r="C198" s="24">
        <v>1003</v>
      </c>
      <c r="D198" s="24">
        <v>1008820</v>
      </c>
      <c r="E198" s="24"/>
      <c r="F198" s="24">
        <v>245.4</v>
      </c>
      <c r="G198" s="47">
        <f>G199</f>
        <v>245.4</v>
      </c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</row>
    <row r="199" spans="1:28" s="87" customFormat="1" ht="25.5" customHeight="1">
      <c r="A199" s="114" t="s">
        <v>189</v>
      </c>
      <c r="B199" s="88">
        <v>900</v>
      </c>
      <c r="C199" s="24">
        <v>1003</v>
      </c>
      <c r="D199" s="24">
        <v>1008820</v>
      </c>
      <c r="E199" s="24">
        <v>321</v>
      </c>
      <c r="F199" s="24">
        <v>245.4</v>
      </c>
      <c r="G199" s="47">
        <f>245.4</f>
        <v>245.4</v>
      </c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</row>
    <row r="200" spans="1:28" s="87" customFormat="1" ht="15" customHeight="1">
      <c r="A200" s="30" t="s">
        <v>58</v>
      </c>
      <c r="B200" s="58">
        <v>900</v>
      </c>
      <c r="C200" s="31" t="s">
        <v>22</v>
      </c>
      <c r="D200" s="31" t="s">
        <v>345</v>
      </c>
      <c r="E200" s="31"/>
      <c r="F200" s="21"/>
      <c r="G200" s="47">
        <f>G201+G203</f>
        <v>229</v>
      </c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</row>
    <row r="201" spans="1:28" s="87" customFormat="1" ht="15" customHeight="1">
      <c r="A201" s="30" t="s">
        <v>58</v>
      </c>
      <c r="B201" s="58">
        <v>900</v>
      </c>
      <c r="C201" s="31" t="s">
        <v>22</v>
      </c>
      <c r="D201" s="31" t="s">
        <v>479</v>
      </c>
      <c r="E201" s="31"/>
      <c r="F201" s="21"/>
      <c r="G201" s="47">
        <f>G202</f>
        <v>226.2</v>
      </c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</row>
    <row r="202" spans="1:28" s="87" customFormat="1" ht="15" customHeight="1">
      <c r="A202" s="30" t="s">
        <v>232</v>
      </c>
      <c r="B202" s="58">
        <v>900</v>
      </c>
      <c r="C202" s="31" t="s">
        <v>22</v>
      </c>
      <c r="D202" s="31" t="s">
        <v>479</v>
      </c>
      <c r="E202" s="31" t="s">
        <v>233</v>
      </c>
      <c r="F202" s="21"/>
      <c r="G202" s="47">
        <v>226.2</v>
      </c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</row>
    <row r="203" spans="1:28" s="87" customFormat="1" ht="33.75" customHeight="1">
      <c r="A203" s="46" t="s">
        <v>494</v>
      </c>
      <c r="B203" s="58">
        <v>900</v>
      </c>
      <c r="C203" s="31" t="s">
        <v>22</v>
      </c>
      <c r="D203" s="21">
        <v>5056400</v>
      </c>
      <c r="E203" s="31"/>
      <c r="F203" s="21">
        <v>11</v>
      </c>
      <c r="G203" s="47">
        <f>G204</f>
        <v>2.8</v>
      </c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</row>
    <row r="204" spans="1:28" s="87" customFormat="1" ht="45.75" customHeight="1">
      <c r="A204" s="46" t="s">
        <v>495</v>
      </c>
      <c r="B204" s="58">
        <v>900</v>
      </c>
      <c r="C204" s="31" t="s">
        <v>22</v>
      </c>
      <c r="D204" s="21">
        <v>5056401</v>
      </c>
      <c r="E204" s="31"/>
      <c r="F204" s="21">
        <v>11</v>
      </c>
      <c r="G204" s="47">
        <f>G205</f>
        <v>2.8</v>
      </c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</row>
    <row r="205" spans="1:28" s="87" customFormat="1" ht="21.75" customHeight="1">
      <c r="A205" s="114" t="s">
        <v>219</v>
      </c>
      <c r="B205" s="58">
        <v>900</v>
      </c>
      <c r="C205" s="31" t="s">
        <v>22</v>
      </c>
      <c r="D205" s="21">
        <v>5056401</v>
      </c>
      <c r="E205" s="31" t="s">
        <v>220</v>
      </c>
      <c r="F205" s="21"/>
      <c r="G205" s="47">
        <f>G206</f>
        <v>2.8</v>
      </c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</row>
    <row r="206" spans="1:28" s="87" customFormat="1" ht="23.25" customHeight="1">
      <c r="A206" s="114" t="s">
        <v>221</v>
      </c>
      <c r="B206" s="58">
        <v>900</v>
      </c>
      <c r="C206" s="31" t="s">
        <v>22</v>
      </c>
      <c r="D206" s="21">
        <v>5056401</v>
      </c>
      <c r="E206" s="31" t="s">
        <v>222</v>
      </c>
      <c r="F206" s="21"/>
      <c r="G206" s="47">
        <f>G207</f>
        <v>2.8</v>
      </c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</row>
    <row r="207" spans="1:28" s="87" customFormat="1" ht="22.5" customHeight="1">
      <c r="A207" s="114" t="s">
        <v>225</v>
      </c>
      <c r="B207" s="58">
        <v>900</v>
      </c>
      <c r="C207" s="31" t="s">
        <v>22</v>
      </c>
      <c r="D207" s="21">
        <v>5056401</v>
      </c>
      <c r="E207" s="31" t="s">
        <v>226</v>
      </c>
      <c r="F207" s="21"/>
      <c r="G207" s="47">
        <v>2.8</v>
      </c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</row>
    <row r="208" spans="1:28" s="87" customFormat="1" ht="23.25" customHeight="1">
      <c r="A208" s="49" t="s">
        <v>89</v>
      </c>
      <c r="B208" s="21">
        <v>900</v>
      </c>
      <c r="C208" s="21">
        <v>1003</v>
      </c>
      <c r="D208" s="31" t="s">
        <v>350</v>
      </c>
      <c r="E208" s="31"/>
      <c r="F208" s="21" t="e">
        <f>#REF!+F209</f>
        <v>#REF!</v>
      </c>
      <c r="G208" s="47">
        <f>G209</f>
        <v>52.9</v>
      </c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</row>
    <row r="209" spans="1:28" s="87" customFormat="1" ht="13.5" customHeight="1">
      <c r="A209" s="30" t="s">
        <v>480</v>
      </c>
      <c r="B209" s="58">
        <v>900</v>
      </c>
      <c r="C209" s="31" t="s">
        <v>22</v>
      </c>
      <c r="D209" s="31" t="s">
        <v>481</v>
      </c>
      <c r="E209" s="31"/>
      <c r="F209" s="21"/>
      <c r="G209" s="47">
        <f>G210</f>
        <v>52.9</v>
      </c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</row>
    <row r="210" spans="1:28" s="87" customFormat="1" ht="13.5" customHeight="1">
      <c r="A210" s="30" t="s">
        <v>252</v>
      </c>
      <c r="B210" s="58">
        <v>900</v>
      </c>
      <c r="C210" s="31" t="s">
        <v>22</v>
      </c>
      <c r="D210" s="31" t="s">
        <v>481</v>
      </c>
      <c r="E210" s="31" t="s">
        <v>251</v>
      </c>
      <c r="F210" s="21"/>
      <c r="G210" s="47">
        <v>52.9</v>
      </c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</row>
    <row r="211" spans="1:28" s="87" customFormat="1" ht="13.5" customHeight="1">
      <c r="A211" s="30" t="s">
        <v>273</v>
      </c>
      <c r="B211" s="58">
        <v>900</v>
      </c>
      <c r="C211" s="31" t="s">
        <v>22</v>
      </c>
      <c r="D211" s="31" t="s">
        <v>355</v>
      </c>
      <c r="E211" s="31"/>
      <c r="F211" s="21">
        <v>490.8</v>
      </c>
      <c r="G211" s="47">
        <f>G212</f>
        <v>490.8</v>
      </c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</row>
    <row r="212" spans="1:28" s="87" customFormat="1" ht="13.5" customHeight="1">
      <c r="A212" s="30" t="s">
        <v>426</v>
      </c>
      <c r="B212" s="58">
        <v>900</v>
      </c>
      <c r="C212" s="31" t="s">
        <v>22</v>
      </c>
      <c r="D212" s="31" t="s">
        <v>415</v>
      </c>
      <c r="E212" s="31"/>
      <c r="F212" s="21">
        <v>490.8</v>
      </c>
      <c r="G212" s="47">
        <f>G213</f>
        <v>490.8</v>
      </c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</row>
    <row r="213" spans="1:28" s="87" customFormat="1" ht="13.5" customHeight="1">
      <c r="A213" s="30" t="s">
        <v>505</v>
      </c>
      <c r="B213" s="58">
        <v>900</v>
      </c>
      <c r="C213" s="31" t="s">
        <v>22</v>
      </c>
      <c r="D213" s="31" t="s">
        <v>506</v>
      </c>
      <c r="E213" s="31"/>
      <c r="F213" s="21">
        <v>490.8</v>
      </c>
      <c r="G213" s="47">
        <f>G214</f>
        <v>490.8</v>
      </c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</row>
    <row r="214" spans="1:28" s="87" customFormat="1" ht="24.75" customHeight="1">
      <c r="A214" s="30" t="s">
        <v>189</v>
      </c>
      <c r="B214" s="58">
        <v>900</v>
      </c>
      <c r="C214" s="31" t="s">
        <v>22</v>
      </c>
      <c r="D214" s="31" t="s">
        <v>506</v>
      </c>
      <c r="E214" s="31" t="s">
        <v>188</v>
      </c>
      <c r="F214" s="21">
        <v>490.8</v>
      </c>
      <c r="G214" s="47">
        <f>490.8</f>
        <v>490.8</v>
      </c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</row>
    <row r="215" spans="1:28" s="87" customFormat="1" ht="12.75" customHeight="1">
      <c r="A215" s="30" t="s">
        <v>337</v>
      </c>
      <c r="B215" s="21">
        <v>900</v>
      </c>
      <c r="C215" s="21">
        <v>1003</v>
      </c>
      <c r="D215" s="31" t="s">
        <v>338</v>
      </c>
      <c r="E215" s="31"/>
      <c r="F215" s="21"/>
      <c r="G215" s="47">
        <f>G217</f>
        <v>695.3</v>
      </c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</row>
    <row r="216" spans="1:28" s="87" customFormat="1" ht="14.25" customHeight="1">
      <c r="A216" s="49" t="s">
        <v>404</v>
      </c>
      <c r="B216" s="21">
        <v>900</v>
      </c>
      <c r="C216" s="21">
        <v>1003</v>
      </c>
      <c r="D216" s="31" t="s">
        <v>119</v>
      </c>
      <c r="E216" s="31"/>
      <c r="F216" s="21"/>
      <c r="G216" s="47">
        <f>G217</f>
        <v>695.3</v>
      </c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</row>
    <row r="217" spans="1:28" s="87" customFormat="1" ht="15" customHeight="1">
      <c r="A217" s="49" t="s">
        <v>346</v>
      </c>
      <c r="B217" s="21">
        <v>900</v>
      </c>
      <c r="C217" s="21">
        <v>1003</v>
      </c>
      <c r="D217" s="31" t="s">
        <v>137</v>
      </c>
      <c r="E217" s="31"/>
      <c r="F217" s="21"/>
      <c r="G217" s="47">
        <f>G218</f>
        <v>695.3</v>
      </c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</row>
    <row r="218" spans="1:28" s="87" customFormat="1" ht="27.75" customHeight="1">
      <c r="A218" s="49" t="s">
        <v>189</v>
      </c>
      <c r="B218" s="21">
        <v>900</v>
      </c>
      <c r="C218" s="21">
        <v>1003</v>
      </c>
      <c r="D218" s="31" t="s">
        <v>137</v>
      </c>
      <c r="E218" s="31" t="s">
        <v>188</v>
      </c>
      <c r="F218" s="21"/>
      <c r="G218" s="47">
        <v>695.3</v>
      </c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</row>
    <row r="219" spans="1:28" s="94" customFormat="1" ht="13.5" customHeight="1">
      <c r="A219" s="120" t="s">
        <v>446</v>
      </c>
      <c r="B219" s="29">
        <v>900</v>
      </c>
      <c r="C219" s="29">
        <v>12</v>
      </c>
      <c r="D219" s="44"/>
      <c r="E219" s="44"/>
      <c r="F219" s="29"/>
      <c r="G219" s="50">
        <f aca="true" t="shared" si="0" ref="G219:G224">G220</f>
        <v>1337.8</v>
      </c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</row>
    <row r="220" spans="1:28" s="94" customFormat="1" ht="13.5" customHeight="1">
      <c r="A220" s="120" t="s">
        <v>447</v>
      </c>
      <c r="B220" s="29">
        <v>900</v>
      </c>
      <c r="C220" s="29">
        <v>1202</v>
      </c>
      <c r="D220" s="44"/>
      <c r="E220" s="44"/>
      <c r="F220" s="29"/>
      <c r="G220" s="50">
        <f t="shared" si="0"/>
        <v>1337.8</v>
      </c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</row>
    <row r="221" spans="1:28" s="87" customFormat="1" ht="13.5" customHeight="1">
      <c r="A221" s="30" t="s">
        <v>337</v>
      </c>
      <c r="B221" s="58">
        <v>900</v>
      </c>
      <c r="C221" s="31" t="s">
        <v>396</v>
      </c>
      <c r="D221" s="31" t="s">
        <v>338</v>
      </c>
      <c r="E221" s="31"/>
      <c r="F221" s="21"/>
      <c r="G221" s="47">
        <f t="shared" si="0"/>
        <v>1337.8</v>
      </c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</row>
    <row r="222" spans="1:28" s="87" customFormat="1" ht="13.5" customHeight="1">
      <c r="A222" s="30" t="s">
        <v>258</v>
      </c>
      <c r="B222" s="58">
        <v>900</v>
      </c>
      <c r="C222" s="31" t="s">
        <v>164</v>
      </c>
      <c r="D222" s="31" t="s">
        <v>322</v>
      </c>
      <c r="E222" s="31"/>
      <c r="F222" s="21">
        <f>F225</f>
        <v>719</v>
      </c>
      <c r="G222" s="47">
        <f t="shared" si="0"/>
        <v>1337.8</v>
      </c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</row>
    <row r="223" spans="1:28" s="87" customFormat="1" ht="21" customHeight="1">
      <c r="A223" s="114" t="s">
        <v>219</v>
      </c>
      <c r="B223" s="88">
        <v>900</v>
      </c>
      <c r="C223" s="24" t="s">
        <v>164</v>
      </c>
      <c r="D223" s="24" t="s">
        <v>322</v>
      </c>
      <c r="E223" s="24" t="s">
        <v>220</v>
      </c>
      <c r="F223" s="24"/>
      <c r="G223" s="47">
        <f t="shared" si="0"/>
        <v>1337.8</v>
      </c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</row>
    <row r="224" spans="1:28" s="87" customFormat="1" ht="21" customHeight="1">
      <c r="A224" s="114" t="s">
        <v>221</v>
      </c>
      <c r="B224" s="88">
        <v>900</v>
      </c>
      <c r="C224" s="24" t="s">
        <v>164</v>
      </c>
      <c r="D224" s="24" t="s">
        <v>322</v>
      </c>
      <c r="E224" s="24" t="s">
        <v>222</v>
      </c>
      <c r="F224" s="24"/>
      <c r="G224" s="47">
        <f t="shared" si="0"/>
        <v>1337.8</v>
      </c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</row>
    <row r="225" spans="1:28" s="87" customFormat="1" ht="22.5" customHeight="1">
      <c r="A225" s="114" t="s">
        <v>225</v>
      </c>
      <c r="B225" s="88">
        <v>900</v>
      </c>
      <c r="C225" s="24" t="s">
        <v>164</v>
      </c>
      <c r="D225" s="24" t="s">
        <v>322</v>
      </c>
      <c r="E225" s="24" t="s">
        <v>226</v>
      </c>
      <c r="F225" s="24">
        <f>1170-550+99</f>
        <v>719</v>
      </c>
      <c r="G225" s="47">
        <v>1337.8</v>
      </c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</row>
    <row r="226" spans="1:28" s="87" customFormat="1" ht="34.5" customHeight="1">
      <c r="A226" s="129" t="s">
        <v>468</v>
      </c>
      <c r="B226" s="124">
        <v>903</v>
      </c>
      <c r="C226" s="125"/>
      <c r="D226" s="126"/>
      <c r="E226" s="126"/>
      <c r="F226" s="125"/>
      <c r="G226" s="153">
        <f>G227</f>
        <v>1165.6</v>
      </c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</row>
    <row r="227" spans="1:28" s="87" customFormat="1" ht="11.25" customHeight="1">
      <c r="A227" s="60" t="s">
        <v>211</v>
      </c>
      <c r="B227" s="93">
        <v>903</v>
      </c>
      <c r="C227" s="41" t="s">
        <v>214</v>
      </c>
      <c r="D227" s="41" t="s">
        <v>215</v>
      </c>
      <c r="E227" s="41" t="s">
        <v>215</v>
      </c>
      <c r="F227" s="41" t="s">
        <v>215</v>
      </c>
      <c r="G227" s="50">
        <f>G228+G244</f>
        <v>1165.6</v>
      </c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</row>
    <row r="228" spans="1:28" s="87" customFormat="1" ht="31.5" customHeight="1">
      <c r="A228" s="60" t="s">
        <v>213</v>
      </c>
      <c r="B228" s="93">
        <v>903</v>
      </c>
      <c r="C228" s="41" t="s">
        <v>227</v>
      </c>
      <c r="D228" s="41"/>
      <c r="E228" s="41" t="s">
        <v>215</v>
      </c>
      <c r="F228" s="41" t="s">
        <v>215</v>
      </c>
      <c r="G228" s="50">
        <f>G229</f>
        <v>1100.8</v>
      </c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</row>
    <row r="229" spans="1:28" s="87" customFormat="1" ht="12" customHeight="1">
      <c r="A229" s="114" t="s">
        <v>17</v>
      </c>
      <c r="B229" s="88">
        <v>903</v>
      </c>
      <c r="C229" s="24" t="s">
        <v>227</v>
      </c>
      <c r="D229" s="31" t="s">
        <v>351</v>
      </c>
      <c r="E229" s="24"/>
      <c r="F229" s="24" t="s">
        <v>215</v>
      </c>
      <c r="G229" s="47">
        <f>G230+G234</f>
        <v>1100.8</v>
      </c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</row>
    <row r="230" spans="1:28" s="87" customFormat="1" ht="21.75" customHeight="1">
      <c r="A230" s="114" t="s">
        <v>379</v>
      </c>
      <c r="B230" s="88">
        <v>903</v>
      </c>
      <c r="C230" s="24" t="s">
        <v>227</v>
      </c>
      <c r="D230" s="31" t="s">
        <v>363</v>
      </c>
      <c r="E230" s="24"/>
      <c r="F230" s="24" t="s">
        <v>215</v>
      </c>
      <c r="G230" s="47">
        <f>G231</f>
        <v>476.5</v>
      </c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</row>
    <row r="231" spans="1:28" s="87" customFormat="1" ht="45" customHeight="1">
      <c r="A231" s="114" t="s">
        <v>202</v>
      </c>
      <c r="B231" s="88">
        <v>903</v>
      </c>
      <c r="C231" s="24" t="s">
        <v>227</v>
      </c>
      <c r="D231" s="31" t="s">
        <v>363</v>
      </c>
      <c r="E231" s="24" t="s">
        <v>205</v>
      </c>
      <c r="F231" s="24" t="s">
        <v>205</v>
      </c>
      <c r="G231" s="47">
        <f>G232</f>
        <v>476.5</v>
      </c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</row>
    <row r="232" spans="1:28" s="87" customFormat="1" ht="22.5" customHeight="1">
      <c r="A232" s="114" t="s">
        <v>210</v>
      </c>
      <c r="B232" s="88">
        <v>903</v>
      </c>
      <c r="C232" s="24" t="s">
        <v>227</v>
      </c>
      <c r="D232" s="31" t="s">
        <v>363</v>
      </c>
      <c r="E232" s="24" t="s">
        <v>216</v>
      </c>
      <c r="F232" s="24" t="s">
        <v>216</v>
      </c>
      <c r="G232" s="47">
        <f>G233</f>
        <v>476.5</v>
      </c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</row>
    <row r="233" spans="1:28" s="87" customFormat="1" ht="13.5" customHeight="1">
      <c r="A233" s="114" t="s">
        <v>204</v>
      </c>
      <c r="B233" s="88">
        <v>903</v>
      </c>
      <c r="C233" s="24" t="s">
        <v>227</v>
      </c>
      <c r="D233" s="31" t="s">
        <v>363</v>
      </c>
      <c r="E233" s="24" t="s">
        <v>217</v>
      </c>
      <c r="F233" s="24" t="s">
        <v>217</v>
      </c>
      <c r="G233" s="47">
        <v>476.5</v>
      </c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</row>
    <row r="234" spans="1:28" s="87" customFormat="1" ht="12" customHeight="1">
      <c r="A234" s="114" t="s">
        <v>55</v>
      </c>
      <c r="B234" s="88">
        <v>903</v>
      </c>
      <c r="C234" s="24" t="s">
        <v>227</v>
      </c>
      <c r="D234" s="24" t="s">
        <v>207</v>
      </c>
      <c r="E234" s="24"/>
      <c r="F234" s="24" t="s">
        <v>215</v>
      </c>
      <c r="G234" s="47">
        <f>G235+G239</f>
        <v>624.3</v>
      </c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</row>
    <row r="235" spans="1:28" s="87" customFormat="1" ht="44.25" customHeight="1">
      <c r="A235" s="114" t="s">
        <v>202</v>
      </c>
      <c r="B235" s="88">
        <v>903</v>
      </c>
      <c r="C235" s="24" t="s">
        <v>227</v>
      </c>
      <c r="D235" s="24" t="s">
        <v>207</v>
      </c>
      <c r="E235" s="24" t="s">
        <v>205</v>
      </c>
      <c r="F235" s="24" t="s">
        <v>205</v>
      </c>
      <c r="G235" s="47">
        <f>G236</f>
        <v>437.79999999999995</v>
      </c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</row>
    <row r="236" spans="1:28" s="87" customFormat="1" ht="22.5" customHeight="1">
      <c r="A236" s="114" t="s">
        <v>210</v>
      </c>
      <c r="B236" s="88">
        <v>903</v>
      </c>
      <c r="C236" s="24" t="s">
        <v>227</v>
      </c>
      <c r="D236" s="24" t="s">
        <v>207</v>
      </c>
      <c r="E236" s="24" t="s">
        <v>216</v>
      </c>
      <c r="F236" s="24" t="s">
        <v>216</v>
      </c>
      <c r="G236" s="47">
        <f>G237+G238</f>
        <v>437.79999999999995</v>
      </c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</row>
    <row r="237" spans="1:28" s="87" customFormat="1" ht="15" customHeight="1">
      <c r="A237" s="114" t="s">
        <v>204</v>
      </c>
      <c r="B237" s="88">
        <v>903</v>
      </c>
      <c r="C237" s="24" t="s">
        <v>227</v>
      </c>
      <c r="D237" s="24" t="s">
        <v>207</v>
      </c>
      <c r="E237" s="24" t="s">
        <v>217</v>
      </c>
      <c r="F237" s="24" t="s">
        <v>217</v>
      </c>
      <c r="G237" s="47">
        <v>432.4</v>
      </c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</row>
    <row r="238" spans="1:28" s="87" customFormat="1" ht="15" customHeight="1">
      <c r="A238" s="122" t="s">
        <v>187</v>
      </c>
      <c r="B238" s="88">
        <v>903</v>
      </c>
      <c r="C238" s="24" t="s">
        <v>227</v>
      </c>
      <c r="D238" s="24" t="s">
        <v>207</v>
      </c>
      <c r="E238" s="24">
        <v>122</v>
      </c>
      <c r="F238" s="24"/>
      <c r="G238" s="47">
        <v>5.4</v>
      </c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</row>
    <row r="239" spans="1:28" s="87" customFormat="1" ht="22.5" customHeight="1">
      <c r="A239" s="114" t="s">
        <v>219</v>
      </c>
      <c r="B239" s="88">
        <v>903</v>
      </c>
      <c r="C239" s="24" t="s">
        <v>227</v>
      </c>
      <c r="D239" s="24" t="s">
        <v>207</v>
      </c>
      <c r="E239" s="24" t="s">
        <v>220</v>
      </c>
      <c r="F239" s="24" t="s">
        <v>220</v>
      </c>
      <c r="G239" s="47">
        <f>G240</f>
        <v>186.5</v>
      </c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</row>
    <row r="240" spans="1:28" s="87" customFormat="1" ht="21.75" customHeight="1">
      <c r="A240" s="114" t="s">
        <v>221</v>
      </c>
      <c r="B240" s="88">
        <v>903</v>
      </c>
      <c r="C240" s="24" t="s">
        <v>227</v>
      </c>
      <c r="D240" s="24" t="s">
        <v>207</v>
      </c>
      <c r="E240" s="24" t="s">
        <v>222</v>
      </c>
      <c r="F240" s="24" t="s">
        <v>222</v>
      </c>
      <c r="G240" s="47">
        <f>G242+G241</f>
        <v>186.5</v>
      </c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</row>
    <row r="241" spans="1:28" s="87" customFormat="1" ht="21" customHeight="1">
      <c r="A241" s="114" t="s">
        <v>223</v>
      </c>
      <c r="B241" s="88">
        <v>903</v>
      </c>
      <c r="C241" s="24" t="s">
        <v>227</v>
      </c>
      <c r="D241" s="24" t="s">
        <v>207</v>
      </c>
      <c r="E241" s="24">
        <v>242</v>
      </c>
      <c r="F241" s="24"/>
      <c r="G241" s="47">
        <f>48-26+10+5+6-2</f>
        <v>41</v>
      </c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</row>
    <row r="242" spans="1:28" s="87" customFormat="1" ht="21.75" customHeight="1">
      <c r="A242" s="114" t="s">
        <v>225</v>
      </c>
      <c r="B242" s="88">
        <v>903</v>
      </c>
      <c r="C242" s="24" t="s">
        <v>227</v>
      </c>
      <c r="D242" s="24" t="s">
        <v>207</v>
      </c>
      <c r="E242" s="24" t="s">
        <v>226</v>
      </c>
      <c r="F242" s="24" t="s">
        <v>226</v>
      </c>
      <c r="G242" s="47">
        <v>145.5</v>
      </c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</row>
    <row r="243" spans="1:28" s="87" customFormat="1" ht="13.5" customHeight="1">
      <c r="A243" s="43" t="s">
        <v>228</v>
      </c>
      <c r="B243" s="93">
        <v>903</v>
      </c>
      <c r="C243" s="41" t="s">
        <v>236</v>
      </c>
      <c r="D243" s="44"/>
      <c r="E243" s="41"/>
      <c r="F243" s="41"/>
      <c r="G243" s="50">
        <f>G244</f>
        <v>64.8</v>
      </c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</row>
    <row r="244" spans="1:28" s="87" customFormat="1" ht="13.5" customHeight="1">
      <c r="A244" s="30" t="s">
        <v>337</v>
      </c>
      <c r="B244" s="88">
        <v>903</v>
      </c>
      <c r="C244" s="24" t="s">
        <v>236</v>
      </c>
      <c r="D244" s="24"/>
      <c r="E244" s="24"/>
      <c r="F244" s="24"/>
      <c r="G244" s="47">
        <f>G245</f>
        <v>64.8</v>
      </c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</row>
    <row r="245" spans="1:28" s="87" customFormat="1" ht="34.5" customHeight="1">
      <c r="A245" s="28" t="s">
        <v>259</v>
      </c>
      <c r="B245" s="88">
        <v>903</v>
      </c>
      <c r="C245" s="24" t="s">
        <v>236</v>
      </c>
      <c r="D245" s="24" t="s">
        <v>265</v>
      </c>
      <c r="E245" s="24"/>
      <c r="F245" s="24"/>
      <c r="G245" s="47">
        <f>G246</f>
        <v>64.8</v>
      </c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</row>
    <row r="246" spans="1:28" s="87" customFormat="1" ht="23.25" customHeight="1">
      <c r="A246" s="114" t="s">
        <v>219</v>
      </c>
      <c r="B246" s="88">
        <v>903</v>
      </c>
      <c r="C246" s="24" t="s">
        <v>236</v>
      </c>
      <c r="D246" s="24" t="s">
        <v>265</v>
      </c>
      <c r="E246" s="24" t="s">
        <v>220</v>
      </c>
      <c r="F246" s="24"/>
      <c r="G246" s="47">
        <f>G247</f>
        <v>64.8</v>
      </c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</row>
    <row r="247" spans="1:28" s="87" customFormat="1" ht="23.25" customHeight="1">
      <c r="A247" s="114" t="s">
        <v>221</v>
      </c>
      <c r="B247" s="88">
        <v>903</v>
      </c>
      <c r="C247" s="24" t="s">
        <v>236</v>
      </c>
      <c r="D247" s="24" t="s">
        <v>265</v>
      </c>
      <c r="E247" s="24" t="s">
        <v>222</v>
      </c>
      <c r="F247" s="24"/>
      <c r="G247" s="47">
        <f>G248</f>
        <v>64.8</v>
      </c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</row>
    <row r="248" spans="1:28" s="87" customFormat="1" ht="22.5" customHeight="1">
      <c r="A248" s="114" t="s">
        <v>223</v>
      </c>
      <c r="B248" s="88">
        <v>903</v>
      </c>
      <c r="C248" s="24" t="s">
        <v>236</v>
      </c>
      <c r="D248" s="24" t="s">
        <v>265</v>
      </c>
      <c r="E248" s="24">
        <v>242</v>
      </c>
      <c r="F248" s="24"/>
      <c r="G248" s="47">
        <v>64.8</v>
      </c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</row>
    <row r="249" spans="1:28" s="87" customFormat="1" ht="42" customHeight="1">
      <c r="A249" s="123" t="s">
        <v>380</v>
      </c>
      <c r="B249" s="130">
        <v>905</v>
      </c>
      <c r="C249" s="125"/>
      <c r="D249" s="125"/>
      <c r="E249" s="126"/>
      <c r="F249" s="125" t="e">
        <f>#REF!+#REF!+#REF!+F280+#REF!</f>
        <v>#REF!</v>
      </c>
      <c r="G249" s="128">
        <f>G250+G277+G270+G284+G296</f>
        <v>24019</v>
      </c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</row>
    <row r="250" spans="1:28" s="87" customFormat="1" ht="10.5" customHeight="1">
      <c r="A250" s="115" t="s">
        <v>211</v>
      </c>
      <c r="B250" s="95" t="s">
        <v>238</v>
      </c>
      <c r="C250" s="44" t="s">
        <v>214</v>
      </c>
      <c r="D250" s="44" t="s">
        <v>215</v>
      </c>
      <c r="E250" s="44" t="s">
        <v>215</v>
      </c>
      <c r="F250" s="44" t="s">
        <v>215</v>
      </c>
      <c r="G250" s="50">
        <f>G251</f>
        <v>3627.1</v>
      </c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</row>
    <row r="251" spans="1:28" s="87" customFormat="1" ht="13.5" customHeight="1">
      <c r="A251" s="115" t="s">
        <v>228</v>
      </c>
      <c r="B251" s="95" t="s">
        <v>238</v>
      </c>
      <c r="C251" s="44" t="s">
        <v>236</v>
      </c>
      <c r="D251" s="44"/>
      <c r="E251" s="44" t="s">
        <v>215</v>
      </c>
      <c r="F251" s="44" t="s">
        <v>215</v>
      </c>
      <c r="G251" s="50">
        <f>G252+G265</f>
        <v>3627.1</v>
      </c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</row>
    <row r="252" spans="1:28" s="87" customFormat="1" ht="15" customHeight="1">
      <c r="A252" s="42" t="s">
        <v>17</v>
      </c>
      <c r="B252" s="59" t="s">
        <v>238</v>
      </c>
      <c r="C252" s="31" t="s">
        <v>236</v>
      </c>
      <c r="D252" s="31" t="s">
        <v>351</v>
      </c>
      <c r="E252" s="31"/>
      <c r="F252" s="31" t="s">
        <v>215</v>
      </c>
      <c r="G252" s="47">
        <f>G253</f>
        <v>3108.2</v>
      </c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</row>
    <row r="253" spans="1:28" s="87" customFormat="1" ht="12" customHeight="1">
      <c r="A253" s="42" t="s">
        <v>55</v>
      </c>
      <c r="B253" s="59" t="s">
        <v>238</v>
      </c>
      <c r="C253" s="31" t="s">
        <v>236</v>
      </c>
      <c r="D253" s="31" t="s">
        <v>207</v>
      </c>
      <c r="E253" s="31"/>
      <c r="F253" s="31" t="s">
        <v>215</v>
      </c>
      <c r="G253" s="47">
        <f>G254+G257+G261</f>
        <v>3108.2</v>
      </c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</row>
    <row r="254" spans="1:28" s="87" customFormat="1" ht="45" customHeight="1">
      <c r="A254" s="42" t="s">
        <v>202</v>
      </c>
      <c r="B254" s="59" t="s">
        <v>238</v>
      </c>
      <c r="C254" s="31" t="s">
        <v>236</v>
      </c>
      <c r="D254" s="31" t="s">
        <v>207</v>
      </c>
      <c r="E254" s="31" t="s">
        <v>205</v>
      </c>
      <c r="F254" s="31" t="s">
        <v>205</v>
      </c>
      <c r="G254" s="47">
        <f>G255</f>
        <v>1832.5</v>
      </c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</row>
    <row r="255" spans="1:28" s="87" customFormat="1" ht="21" customHeight="1">
      <c r="A255" s="42" t="s">
        <v>210</v>
      </c>
      <c r="B255" s="59" t="s">
        <v>238</v>
      </c>
      <c r="C255" s="31" t="s">
        <v>236</v>
      </c>
      <c r="D255" s="31" t="s">
        <v>207</v>
      </c>
      <c r="E255" s="31" t="s">
        <v>216</v>
      </c>
      <c r="F255" s="31" t="s">
        <v>216</v>
      </c>
      <c r="G255" s="47">
        <f>G256</f>
        <v>1832.5</v>
      </c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</row>
    <row r="256" spans="1:28" s="87" customFormat="1" ht="12.75" customHeight="1">
      <c r="A256" s="42" t="s">
        <v>204</v>
      </c>
      <c r="B256" s="59" t="s">
        <v>238</v>
      </c>
      <c r="C256" s="31" t="s">
        <v>236</v>
      </c>
      <c r="D256" s="31" t="s">
        <v>207</v>
      </c>
      <c r="E256" s="31" t="s">
        <v>217</v>
      </c>
      <c r="F256" s="31" t="s">
        <v>217</v>
      </c>
      <c r="G256" s="47">
        <v>1832.5</v>
      </c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</row>
    <row r="257" spans="1:28" s="87" customFormat="1" ht="21.75" customHeight="1">
      <c r="A257" s="42" t="s">
        <v>219</v>
      </c>
      <c r="B257" s="59" t="s">
        <v>238</v>
      </c>
      <c r="C257" s="31" t="s">
        <v>236</v>
      </c>
      <c r="D257" s="31" t="s">
        <v>207</v>
      </c>
      <c r="E257" s="31" t="s">
        <v>220</v>
      </c>
      <c r="F257" s="31" t="s">
        <v>220</v>
      </c>
      <c r="G257" s="47">
        <f>G258</f>
        <v>1111.2</v>
      </c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</row>
    <row r="258" spans="1:28" s="87" customFormat="1" ht="23.25" customHeight="1">
      <c r="A258" s="42" t="s">
        <v>221</v>
      </c>
      <c r="B258" s="59" t="s">
        <v>238</v>
      </c>
      <c r="C258" s="31" t="s">
        <v>236</v>
      </c>
      <c r="D258" s="31" t="s">
        <v>207</v>
      </c>
      <c r="E258" s="31" t="s">
        <v>222</v>
      </c>
      <c r="F258" s="31" t="s">
        <v>222</v>
      </c>
      <c r="G258" s="47">
        <f>G260+G259</f>
        <v>1111.2</v>
      </c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</row>
    <row r="259" spans="1:28" s="87" customFormat="1" ht="21" customHeight="1">
      <c r="A259" s="114" t="s">
        <v>223</v>
      </c>
      <c r="B259" s="59" t="s">
        <v>238</v>
      </c>
      <c r="C259" s="31" t="s">
        <v>236</v>
      </c>
      <c r="D259" s="31" t="s">
        <v>207</v>
      </c>
      <c r="E259" s="31" t="s">
        <v>224</v>
      </c>
      <c r="F259" s="31"/>
      <c r="G259" s="47">
        <v>97</v>
      </c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</row>
    <row r="260" spans="1:28" s="87" customFormat="1" ht="21.75" customHeight="1">
      <c r="A260" s="42" t="s">
        <v>225</v>
      </c>
      <c r="B260" s="59" t="s">
        <v>238</v>
      </c>
      <c r="C260" s="31" t="s">
        <v>236</v>
      </c>
      <c r="D260" s="31" t="s">
        <v>207</v>
      </c>
      <c r="E260" s="31" t="s">
        <v>226</v>
      </c>
      <c r="F260" s="31" t="s">
        <v>226</v>
      </c>
      <c r="G260" s="47">
        <v>1014.2</v>
      </c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</row>
    <row r="261" spans="1:28" s="87" customFormat="1" ht="12" customHeight="1">
      <c r="A261" s="42" t="s">
        <v>200</v>
      </c>
      <c r="B261" s="59" t="s">
        <v>238</v>
      </c>
      <c r="C261" s="31" t="s">
        <v>236</v>
      </c>
      <c r="D261" s="31" t="s">
        <v>207</v>
      </c>
      <c r="E261" s="24">
        <v>800</v>
      </c>
      <c r="F261" s="31"/>
      <c r="G261" s="47">
        <f>G262</f>
        <v>164.5</v>
      </c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</row>
    <row r="262" spans="1:28" s="87" customFormat="1" ht="21" customHeight="1">
      <c r="A262" s="42" t="s">
        <v>328</v>
      </c>
      <c r="B262" s="59" t="s">
        <v>238</v>
      </c>
      <c r="C262" s="31" t="s">
        <v>236</v>
      </c>
      <c r="D262" s="31" t="s">
        <v>207</v>
      </c>
      <c r="E262" s="59" t="s">
        <v>329</v>
      </c>
      <c r="F262" s="31"/>
      <c r="G262" s="47">
        <f>G263+G264</f>
        <v>164.5</v>
      </c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</row>
    <row r="263" spans="1:28" s="87" customFormat="1" ht="12.75" customHeight="1">
      <c r="A263" s="42" t="s">
        <v>330</v>
      </c>
      <c r="B263" s="59" t="s">
        <v>238</v>
      </c>
      <c r="C263" s="31" t="s">
        <v>236</v>
      </c>
      <c r="D263" s="31" t="s">
        <v>207</v>
      </c>
      <c r="E263" s="24">
        <v>851</v>
      </c>
      <c r="F263" s="31"/>
      <c r="G263" s="47">
        <v>4.2</v>
      </c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</row>
    <row r="264" spans="1:28" s="87" customFormat="1" ht="10.5" customHeight="1">
      <c r="A264" s="42" t="s">
        <v>331</v>
      </c>
      <c r="B264" s="59" t="s">
        <v>238</v>
      </c>
      <c r="C264" s="31" t="s">
        <v>236</v>
      </c>
      <c r="D264" s="31" t="s">
        <v>207</v>
      </c>
      <c r="E264" s="24">
        <v>852</v>
      </c>
      <c r="F264" s="31"/>
      <c r="G264" s="47">
        <v>160.3</v>
      </c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</row>
    <row r="265" spans="1:28" s="87" customFormat="1" ht="12.75" customHeight="1">
      <c r="A265" s="30" t="s">
        <v>337</v>
      </c>
      <c r="B265" s="59" t="s">
        <v>238</v>
      </c>
      <c r="C265" s="31" t="s">
        <v>236</v>
      </c>
      <c r="D265" s="31" t="s">
        <v>338</v>
      </c>
      <c r="E265" s="31"/>
      <c r="F265" s="21"/>
      <c r="G265" s="47">
        <f>G266</f>
        <v>518.9</v>
      </c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</row>
    <row r="266" spans="1:28" s="87" customFormat="1" ht="34.5" customHeight="1">
      <c r="A266" s="42" t="s">
        <v>259</v>
      </c>
      <c r="B266" s="59" t="s">
        <v>238</v>
      </c>
      <c r="C266" s="31" t="s">
        <v>236</v>
      </c>
      <c r="D266" s="31" t="s">
        <v>265</v>
      </c>
      <c r="E266" s="31"/>
      <c r="F266" s="21"/>
      <c r="G266" s="47">
        <f>G267</f>
        <v>518.9</v>
      </c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</row>
    <row r="267" spans="1:28" s="87" customFormat="1" ht="21.75" customHeight="1">
      <c r="A267" s="42" t="s">
        <v>219</v>
      </c>
      <c r="B267" s="59" t="s">
        <v>238</v>
      </c>
      <c r="C267" s="31" t="s">
        <v>236</v>
      </c>
      <c r="D267" s="31" t="s">
        <v>265</v>
      </c>
      <c r="E267" s="31" t="s">
        <v>220</v>
      </c>
      <c r="F267" s="21"/>
      <c r="G267" s="47">
        <f>G268</f>
        <v>518.9</v>
      </c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</row>
    <row r="268" spans="1:28" s="87" customFormat="1" ht="19.5" customHeight="1">
      <c r="A268" s="42" t="s">
        <v>221</v>
      </c>
      <c r="B268" s="59" t="s">
        <v>238</v>
      </c>
      <c r="C268" s="31" t="s">
        <v>236</v>
      </c>
      <c r="D268" s="31" t="s">
        <v>265</v>
      </c>
      <c r="E268" s="31" t="s">
        <v>222</v>
      </c>
      <c r="F268" s="21"/>
      <c r="G268" s="47">
        <f>G269</f>
        <v>518.9</v>
      </c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</row>
    <row r="269" spans="1:28" s="87" customFormat="1" ht="24" customHeight="1">
      <c r="A269" s="42" t="s">
        <v>384</v>
      </c>
      <c r="B269" s="59" t="s">
        <v>238</v>
      </c>
      <c r="C269" s="31" t="s">
        <v>236</v>
      </c>
      <c r="D269" s="31" t="s">
        <v>265</v>
      </c>
      <c r="E269" s="31" t="s">
        <v>224</v>
      </c>
      <c r="F269" s="21"/>
      <c r="G269" s="47">
        <v>518.9</v>
      </c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</row>
    <row r="270" spans="1:28" s="87" customFormat="1" ht="22.5" customHeight="1">
      <c r="A270" s="43" t="s">
        <v>106</v>
      </c>
      <c r="B270" s="57">
        <v>905</v>
      </c>
      <c r="C270" s="44" t="s">
        <v>535</v>
      </c>
      <c r="D270" s="44"/>
      <c r="E270" s="44"/>
      <c r="F270" s="29"/>
      <c r="G270" s="50">
        <f>G273</f>
        <v>687.5</v>
      </c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</row>
    <row r="271" spans="1:28" s="87" customFormat="1" ht="21" customHeight="1">
      <c r="A271" s="43" t="s">
        <v>496</v>
      </c>
      <c r="B271" s="57">
        <v>905</v>
      </c>
      <c r="C271" s="44" t="s">
        <v>27</v>
      </c>
      <c r="D271" s="44"/>
      <c r="E271" s="44"/>
      <c r="F271" s="29"/>
      <c r="G271" s="50">
        <f>G273</f>
        <v>687.5</v>
      </c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</row>
    <row r="272" spans="1:28" s="87" customFormat="1" ht="13.5" customHeight="1">
      <c r="A272" s="30" t="s">
        <v>337</v>
      </c>
      <c r="B272" s="58">
        <v>905</v>
      </c>
      <c r="C272" s="31" t="s">
        <v>27</v>
      </c>
      <c r="D272" s="31" t="s">
        <v>338</v>
      </c>
      <c r="E272" s="31"/>
      <c r="F272" s="21"/>
      <c r="G272" s="47">
        <f>G273</f>
        <v>687.5</v>
      </c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</row>
    <row r="273" spans="1:28" s="87" customFormat="1" ht="33.75" customHeight="1">
      <c r="A273" s="30" t="s">
        <v>266</v>
      </c>
      <c r="B273" s="58">
        <v>905</v>
      </c>
      <c r="C273" s="31" t="s">
        <v>27</v>
      </c>
      <c r="D273" s="31" t="s">
        <v>304</v>
      </c>
      <c r="E273" s="53"/>
      <c r="F273" s="21"/>
      <c r="G273" s="47">
        <f>G274</f>
        <v>687.5</v>
      </c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</row>
    <row r="274" spans="1:28" s="87" customFormat="1" ht="23.25" customHeight="1">
      <c r="A274" s="42" t="s">
        <v>219</v>
      </c>
      <c r="B274" s="59" t="s">
        <v>238</v>
      </c>
      <c r="C274" s="31" t="s">
        <v>27</v>
      </c>
      <c r="D274" s="31" t="s">
        <v>304</v>
      </c>
      <c r="E274" s="31" t="s">
        <v>220</v>
      </c>
      <c r="F274" s="21"/>
      <c r="G274" s="47">
        <f>G275</f>
        <v>687.5</v>
      </c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</row>
    <row r="275" spans="1:28" s="87" customFormat="1" ht="22.5" customHeight="1">
      <c r="A275" s="42" t="s">
        <v>221</v>
      </c>
      <c r="B275" s="59" t="s">
        <v>238</v>
      </c>
      <c r="C275" s="31" t="s">
        <v>27</v>
      </c>
      <c r="D275" s="31" t="s">
        <v>304</v>
      </c>
      <c r="E275" s="31" t="s">
        <v>222</v>
      </c>
      <c r="F275" s="21"/>
      <c r="G275" s="47">
        <f>G276</f>
        <v>687.5</v>
      </c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</row>
    <row r="276" spans="1:28" s="87" customFormat="1" ht="21.75" customHeight="1">
      <c r="A276" s="42" t="s">
        <v>225</v>
      </c>
      <c r="B276" s="59" t="s">
        <v>238</v>
      </c>
      <c r="C276" s="31" t="s">
        <v>27</v>
      </c>
      <c r="D276" s="31" t="s">
        <v>304</v>
      </c>
      <c r="E276" s="31" t="s">
        <v>226</v>
      </c>
      <c r="F276" s="21"/>
      <c r="G276" s="47">
        <v>687.5</v>
      </c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</row>
    <row r="277" spans="1:28" s="87" customFormat="1" ht="13.5" customHeight="1">
      <c r="A277" s="43" t="s">
        <v>104</v>
      </c>
      <c r="B277" s="95" t="s">
        <v>238</v>
      </c>
      <c r="C277" s="44" t="s">
        <v>334</v>
      </c>
      <c r="D277" s="92"/>
      <c r="E277" s="41"/>
      <c r="F277" s="29" t="e">
        <f>#REF!+F279+#REF!</f>
        <v>#REF!</v>
      </c>
      <c r="G277" s="50">
        <f>G279</f>
        <v>10316.5</v>
      </c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</row>
    <row r="278" spans="1:28" s="87" customFormat="1" ht="12.75" customHeight="1">
      <c r="A278" s="43" t="s">
        <v>157</v>
      </c>
      <c r="B278" s="95" t="s">
        <v>238</v>
      </c>
      <c r="C278" s="44" t="s">
        <v>103</v>
      </c>
      <c r="D278" s="44"/>
      <c r="E278" s="45"/>
      <c r="F278" s="29"/>
      <c r="G278" s="50">
        <f>G279</f>
        <v>10316.5</v>
      </c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</row>
    <row r="279" spans="1:28" s="87" customFormat="1" ht="13.5" customHeight="1">
      <c r="A279" s="30" t="s">
        <v>337</v>
      </c>
      <c r="B279" s="59" t="s">
        <v>238</v>
      </c>
      <c r="C279" s="31" t="s">
        <v>103</v>
      </c>
      <c r="D279" s="31" t="s">
        <v>338</v>
      </c>
      <c r="E279" s="31"/>
      <c r="F279" s="21"/>
      <c r="G279" s="47">
        <f>G280</f>
        <v>10316.5</v>
      </c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</row>
    <row r="280" spans="1:28" s="87" customFormat="1" ht="35.25" customHeight="1">
      <c r="A280" s="30" t="s">
        <v>260</v>
      </c>
      <c r="B280" s="58">
        <v>905</v>
      </c>
      <c r="C280" s="31" t="s">
        <v>103</v>
      </c>
      <c r="D280" s="31" t="s">
        <v>347</v>
      </c>
      <c r="E280" s="31"/>
      <c r="F280" s="21">
        <v>4500</v>
      </c>
      <c r="G280" s="47">
        <f>G281</f>
        <v>10316.5</v>
      </c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</row>
    <row r="281" spans="1:28" s="87" customFormat="1" ht="22.5" customHeight="1">
      <c r="A281" s="42" t="s">
        <v>219</v>
      </c>
      <c r="B281" s="58">
        <v>905</v>
      </c>
      <c r="C281" s="31" t="s">
        <v>103</v>
      </c>
      <c r="D281" s="31" t="s">
        <v>347</v>
      </c>
      <c r="E281" s="31" t="s">
        <v>220</v>
      </c>
      <c r="F281" s="21">
        <v>4500</v>
      </c>
      <c r="G281" s="47">
        <f>G282</f>
        <v>10316.5</v>
      </c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</row>
    <row r="282" spans="1:28" s="87" customFormat="1" ht="21.75" customHeight="1">
      <c r="A282" s="42" t="s">
        <v>221</v>
      </c>
      <c r="B282" s="58">
        <v>905</v>
      </c>
      <c r="C282" s="31" t="s">
        <v>103</v>
      </c>
      <c r="D282" s="31" t="s">
        <v>347</v>
      </c>
      <c r="E282" s="31" t="s">
        <v>222</v>
      </c>
      <c r="F282" s="21"/>
      <c r="G282" s="47">
        <f>G283</f>
        <v>10316.5</v>
      </c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</row>
    <row r="283" spans="1:28" s="87" customFormat="1" ht="22.5" customHeight="1">
      <c r="A283" s="42" t="s">
        <v>225</v>
      </c>
      <c r="B283" s="58">
        <v>905</v>
      </c>
      <c r="C283" s="31" t="s">
        <v>103</v>
      </c>
      <c r="D283" s="31" t="s">
        <v>347</v>
      </c>
      <c r="E283" s="31" t="s">
        <v>226</v>
      </c>
      <c r="F283" s="21"/>
      <c r="G283" s="47">
        <v>10316.5</v>
      </c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</row>
    <row r="284" spans="1:28" s="87" customFormat="1" ht="15" customHeight="1">
      <c r="A284" s="55" t="s">
        <v>132</v>
      </c>
      <c r="B284" s="29">
        <v>905</v>
      </c>
      <c r="C284" s="44" t="s">
        <v>342</v>
      </c>
      <c r="D284" s="44"/>
      <c r="E284" s="44"/>
      <c r="F284" s="29"/>
      <c r="G284" s="50">
        <f>G285</f>
        <v>6107.9</v>
      </c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</row>
    <row r="285" spans="1:28" s="87" customFormat="1" ht="14.25" customHeight="1">
      <c r="A285" s="55" t="s">
        <v>90</v>
      </c>
      <c r="B285" s="29">
        <v>905</v>
      </c>
      <c r="C285" s="44" t="s">
        <v>341</v>
      </c>
      <c r="D285" s="29"/>
      <c r="E285" s="44"/>
      <c r="F285" s="29"/>
      <c r="G285" s="50">
        <f>G286+G292</f>
        <v>6107.9</v>
      </c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</row>
    <row r="286" spans="1:28" s="87" customFormat="1" ht="12.75" customHeight="1">
      <c r="A286" s="49" t="s">
        <v>273</v>
      </c>
      <c r="B286" s="21">
        <v>905</v>
      </c>
      <c r="C286" s="31" t="s">
        <v>341</v>
      </c>
      <c r="D286" s="31" t="s">
        <v>355</v>
      </c>
      <c r="E286" s="31"/>
      <c r="F286" s="21"/>
      <c r="G286" s="47">
        <f>G287</f>
        <v>4951.8</v>
      </c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</row>
    <row r="287" spans="1:28" s="87" customFormat="1" ht="13.5" customHeight="1">
      <c r="A287" s="49" t="s">
        <v>426</v>
      </c>
      <c r="B287" s="21">
        <v>905</v>
      </c>
      <c r="C287" s="31" t="s">
        <v>341</v>
      </c>
      <c r="D287" s="31" t="s">
        <v>415</v>
      </c>
      <c r="E287" s="31"/>
      <c r="F287" s="21"/>
      <c r="G287" s="47">
        <f>G288+G290</f>
        <v>4951.8</v>
      </c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</row>
    <row r="288" spans="1:28" s="87" customFormat="1" ht="22.5" customHeight="1">
      <c r="A288" s="49" t="s">
        <v>427</v>
      </c>
      <c r="B288" s="21">
        <v>905</v>
      </c>
      <c r="C288" s="31" t="s">
        <v>341</v>
      </c>
      <c r="D288" s="31" t="s">
        <v>428</v>
      </c>
      <c r="E288" s="31"/>
      <c r="F288" s="21"/>
      <c r="G288" s="47">
        <f>G289</f>
        <v>3960.2</v>
      </c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</row>
    <row r="289" spans="1:28" s="87" customFormat="1" ht="42.75" customHeight="1">
      <c r="A289" s="42" t="s">
        <v>392</v>
      </c>
      <c r="B289" s="21">
        <v>905</v>
      </c>
      <c r="C289" s="31" t="s">
        <v>341</v>
      </c>
      <c r="D289" s="31" t="s">
        <v>428</v>
      </c>
      <c r="E289" s="31" t="s">
        <v>343</v>
      </c>
      <c r="F289" s="21"/>
      <c r="G289" s="47">
        <f>3960.2</f>
        <v>3960.2</v>
      </c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</row>
    <row r="290" spans="1:28" s="87" customFormat="1" ht="22.5" customHeight="1">
      <c r="A290" s="49" t="s">
        <v>429</v>
      </c>
      <c r="B290" s="21">
        <v>905</v>
      </c>
      <c r="C290" s="31" t="s">
        <v>341</v>
      </c>
      <c r="D290" s="31" t="s">
        <v>430</v>
      </c>
      <c r="E290" s="31"/>
      <c r="F290" s="21"/>
      <c r="G290" s="47">
        <f>G291</f>
        <v>991.6</v>
      </c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</row>
    <row r="291" spans="1:28" s="87" customFormat="1" ht="36.75" customHeight="1">
      <c r="A291" s="42" t="s">
        <v>392</v>
      </c>
      <c r="B291" s="21">
        <v>905</v>
      </c>
      <c r="C291" s="31" t="s">
        <v>341</v>
      </c>
      <c r="D291" s="31" t="s">
        <v>430</v>
      </c>
      <c r="E291" s="31" t="s">
        <v>343</v>
      </c>
      <c r="F291" s="21"/>
      <c r="G291" s="47">
        <f>991.6</f>
        <v>991.6</v>
      </c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</row>
    <row r="292" spans="1:28" s="87" customFormat="1" ht="15" customHeight="1">
      <c r="A292" s="30" t="s">
        <v>337</v>
      </c>
      <c r="B292" s="21">
        <v>905</v>
      </c>
      <c r="C292" s="31" t="s">
        <v>341</v>
      </c>
      <c r="D292" s="21">
        <v>795</v>
      </c>
      <c r="E292" s="31"/>
      <c r="F292" s="21"/>
      <c r="G292" s="47">
        <f>G293</f>
        <v>1156.1</v>
      </c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</row>
    <row r="293" spans="1:28" s="87" customFormat="1" ht="12" customHeight="1">
      <c r="A293" s="30" t="s">
        <v>404</v>
      </c>
      <c r="B293" s="21">
        <v>905</v>
      </c>
      <c r="C293" s="31" t="s">
        <v>341</v>
      </c>
      <c r="D293" s="31" t="s">
        <v>119</v>
      </c>
      <c r="E293" s="31"/>
      <c r="F293" s="21"/>
      <c r="G293" s="47">
        <f>G294</f>
        <v>1156.1</v>
      </c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</row>
    <row r="294" spans="1:28" s="87" customFormat="1" ht="12" customHeight="1">
      <c r="A294" s="30" t="s">
        <v>405</v>
      </c>
      <c r="B294" s="21">
        <v>905</v>
      </c>
      <c r="C294" s="31" t="s">
        <v>341</v>
      </c>
      <c r="D294" s="31" t="s">
        <v>148</v>
      </c>
      <c r="E294" s="31"/>
      <c r="F294" s="21"/>
      <c r="G294" s="47">
        <f>G295</f>
        <v>1156.1</v>
      </c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</row>
    <row r="295" spans="1:28" s="87" customFormat="1" ht="23.25" customHeight="1">
      <c r="A295" s="42" t="s">
        <v>392</v>
      </c>
      <c r="B295" s="21">
        <v>905</v>
      </c>
      <c r="C295" s="31" t="s">
        <v>341</v>
      </c>
      <c r="D295" s="31" t="s">
        <v>148</v>
      </c>
      <c r="E295" s="31" t="s">
        <v>343</v>
      </c>
      <c r="F295" s="21"/>
      <c r="G295" s="47">
        <v>1156.1</v>
      </c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</row>
    <row r="296" spans="1:28" s="87" customFormat="1" ht="14.25" customHeight="1">
      <c r="A296" s="115" t="s">
        <v>107</v>
      </c>
      <c r="B296" s="29">
        <v>905</v>
      </c>
      <c r="C296" s="44" t="s">
        <v>420</v>
      </c>
      <c r="D296" s="29"/>
      <c r="E296" s="44"/>
      <c r="F296" s="29"/>
      <c r="G296" s="50">
        <f>G297</f>
        <v>3280</v>
      </c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</row>
    <row r="297" spans="1:28" s="87" customFormat="1" ht="12.75" customHeight="1">
      <c r="A297" s="120" t="s">
        <v>153</v>
      </c>
      <c r="B297" s="29">
        <v>905</v>
      </c>
      <c r="C297" s="44" t="s">
        <v>154</v>
      </c>
      <c r="D297" s="29"/>
      <c r="E297" s="44"/>
      <c r="F297" s="29"/>
      <c r="G297" s="50">
        <f>G298</f>
        <v>3280</v>
      </c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</row>
    <row r="298" spans="1:28" s="87" customFormat="1" ht="14.25" customHeight="1">
      <c r="A298" s="46" t="s">
        <v>58</v>
      </c>
      <c r="B298" s="21">
        <v>905</v>
      </c>
      <c r="C298" s="31" t="s">
        <v>154</v>
      </c>
      <c r="D298" s="21">
        <v>505</v>
      </c>
      <c r="E298" s="31"/>
      <c r="F298" s="21"/>
      <c r="G298" s="47">
        <f>G299+G302</f>
        <v>3280</v>
      </c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</row>
    <row r="299" spans="1:28" s="87" customFormat="1" ht="22.5" customHeight="1">
      <c r="A299" s="46" t="s">
        <v>464</v>
      </c>
      <c r="B299" s="21">
        <v>905</v>
      </c>
      <c r="C299" s="31" t="s">
        <v>154</v>
      </c>
      <c r="D299" s="21">
        <v>5052100</v>
      </c>
      <c r="E299" s="31"/>
      <c r="F299" s="21"/>
      <c r="G299" s="47">
        <f>G300</f>
        <v>1000</v>
      </c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</row>
    <row r="300" spans="1:28" s="87" customFormat="1" ht="36" customHeight="1">
      <c r="A300" s="46" t="s">
        <v>421</v>
      </c>
      <c r="B300" s="21">
        <v>905</v>
      </c>
      <c r="C300" s="31" t="s">
        <v>154</v>
      </c>
      <c r="D300" s="21">
        <v>5052104</v>
      </c>
      <c r="E300" s="31"/>
      <c r="F300" s="21"/>
      <c r="G300" s="47">
        <f>G301</f>
        <v>1000</v>
      </c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</row>
    <row r="301" spans="1:28" s="87" customFormat="1" ht="35.25" customHeight="1">
      <c r="A301" s="42" t="s">
        <v>392</v>
      </c>
      <c r="B301" s="21">
        <v>905</v>
      </c>
      <c r="C301" s="31" t="s">
        <v>154</v>
      </c>
      <c r="D301" s="21">
        <v>5052104</v>
      </c>
      <c r="E301" s="31" t="s">
        <v>343</v>
      </c>
      <c r="F301" s="21"/>
      <c r="G301" s="47">
        <f>1000</f>
        <v>1000</v>
      </c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</row>
    <row r="302" spans="1:28" s="87" customFormat="1" ht="54" customHeight="1">
      <c r="A302" s="30" t="s">
        <v>141</v>
      </c>
      <c r="B302" s="21">
        <v>905</v>
      </c>
      <c r="C302" s="31" t="s">
        <v>154</v>
      </c>
      <c r="D302" s="21">
        <v>5056500</v>
      </c>
      <c r="E302" s="31"/>
      <c r="F302" s="21"/>
      <c r="G302" s="47">
        <f>G303</f>
        <v>2280</v>
      </c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</row>
    <row r="303" spans="1:28" s="87" customFormat="1" ht="33" customHeight="1">
      <c r="A303" s="42" t="s">
        <v>392</v>
      </c>
      <c r="B303" s="21">
        <v>905</v>
      </c>
      <c r="C303" s="31" t="s">
        <v>154</v>
      </c>
      <c r="D303" s="21">
        <v>5056500</v>
      </c>
      <c r="E303" s="31" t="s">
        <v>343</v>
      </c>
      <c r="F303" s="21"/>
      <c r="G303" s="47">
        <f>2280</f>
        <v>2280</v>
      </c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</row>
    <row r="304" spans="1:28" s="87" customFormat="1" ht="33" customHeight="1">
      <c r="A304" s="123" t="s">
        <v>469</v>
      </c>
      <c r="B304" s="124">
        <v>909</v>
      </c>
      <c r="C304" s="127"/>
      <c r="D304" s="127"/>
      <c r="E304" s="127"/>
      <c r="F304" s="127" t="e">
        <f>#REF!</f>
        <v>#REF!</v>
      </c>
      <c r="G304" s="153">
        <f>G305</f>
        <v>2962.2</v>
      </c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</row>
    <row r="305" spans="1:28" s="87" customFormat="1" ht="12" customHeight="1">
      <c r="A305" s="60" t="s">
        <v>211</v>
      </c>
      <c r="B305" s="41" t="s">
        <v>234</v>
      </c>
      <c r="C305" s="41" t="s">
        <v>214</v>
      </c>
      <c r="D305" s="41" t="s">
        <v>215</v>
      </c>
      <c r="E305" s="41" t="s">
        <v>215</v>
      </c>
      <c r="F305" s="41" t="s">
        <v>215</v>
      </c>
      <c r="G305" s="50">
        <f>G306+G344</f>
        <v>2962.2</v>
      </c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</row>
    <row r="306" spans="1:28" s="87" customFormat="1" ht="35.25" customHeight="1">
      <c r="A306" s="60" t="s">
        <v>212</v>
      </c>
      <c r="B306" s="41" t="s">
        <v>234</v>
      </c>
      <c r="C306" s="41" t="s">
        <v>235</v>
      </c>
      <c r="D306" s="41"/>
      <c r="E306" s="41" t="s">
        <v>215</v>
      </c>
      <c r="F306" s="41" t="s">
        <v>215</v>
      </c>
      <c r="G306" s="50">
        <f>G307+G313+G318</f>
        <v>2625</v>
      </c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</row>
    <row r="307" spans="1:28" s="87" customFormat="1" ht="13.5" customHeight="1">
      <c r="A307" s="114" t="s">
        <v>17</v>
      </c>
      <c r="B307" s="24" t="s">
        <v>234</v>
      </c>
      <c r="C307" s="24" t="s">
        <v>235</v>
      </c>
      <c r="D307" s="31" t="s">
        <v>294</v>
      </c>
      <c r="E307" s="24"/>
      <c r="F307" s="24" t="s">
        <v>215</v>
      </c>
      <c r="G307" s="47">
        <f>G308</f>
        <v>682.6</v>
      </c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</row>
    <row r="308" spans="1:28" s="87" customFormat="1" ht="21" customHeight="1">
      <c r="A308" s="114" t="s">
        <v>333</v>
      </c>
      <c r="B308" s="24" t="s">
        <v>234</v>
      </c>
      <c r="C308" s="24" t="s">
        <v>235</v>
      </c>
      <c r="D308" s="24" t="s">
        <v>309</v>
      </c>
      <c r="E308" s="24"/>
      <c r="F308" s="24" t="s">
        <v>215</v>
      </c>
      <c r="G308" s="47">
        <f>G309</f>
        <v>682.6</v>
      </c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</row>
    <row r="309" spans="1:28" s="87" customFormat="1" ht="45.75" customHeight="1">
      <c r="A309" s="114" t="s">
        <v>202</v>
      </c>
      <c r="B309" s="24" t="s">
        <v>234</v>
      </c>
      <c r="C309" s="24" t="s">
        <v>235</v>
      </c>
      <c r="D309" s="24" t="s">
        <v>309</v>
      </c>
      <c r="E309" s="24" t="s">
        <v>205</v>
      </c>
      <c r="F309" s="24" t="s">
        <v>205</v>
      </c>
      <c r="G309" s="47">
        <f>G310</f>
        <v>682.6</v>
      </c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</row>
    <row r="310" spans="1:28" s="96" customFormat="1" ht="23.25" customHeight="1">
      <c r="A310" s="114" t="s">
        <v>210</v>
      </c>
      <c r="B310" s="24" t="s">
        <v>234</v>
      </c>
      <c r="C310" s="24" t="s">
        <v>235</v>
      </c>
      <c r="D310" s="24" t="s">
        <v>309</v>
      </c>
      <c r="E310" s="24" t="s">
        <v>216</v>
      </c>
      <c r="F310" s="24" t="s">
        <v>216</v>
      </c>
      <c r="G310" s="47">
        <f>G311+G312</f>
        <v>682.6</v>
      </c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</row>
    <row r="311" spans="1:28" s="96" customFormat="1" ht="14.25" customHeight="1">
      <c r="A311" s="114" t="s">
        <v>204</v>
      </c>
      <c r="B311" s="24" t="s">
        <v>234</v>
      </c>
      <c r="C311" s="24" t="s">
        <v>235</v>
      </c>
      <c r="D311" s="24" t="s">
        <v>309</v>
      </c>
      <c r="E311" s="24" t="s">
        <v>217</v>
      </c>
      <c r="F311" s="24" t="s">
        <v>217</v>
      </c>
      <c r="G311" s="47">
        <v>645.6</v>
      </c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</row>
    <row r="312" spans="1:28" s="96" customFormat="1" ht="14.25" customHeight="1">
      <c r="A312" s="122" t="s">
        <v>187</v>
      </c>
      <c r="B312" s="24" t="s">
        <v>234</v>
      </c>
      <c r="C312" s="24" t="s">
        <v>235</v>
      </c>
      <c r="D312" s="24" t="s">
        <v>309</v>
      </c>
      <c r="E312" s="24">
        <v>122</v>
      </c>
      <c r="F312" s="24"/>
      <c r="G312" s="47">
        <v>37</v>
      </c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</row>
    <row r="313" spans="1:28" s="96" customFormat="1" ht="21" customHeight="1">
      <c r="A313" s="114" t="s">
        <v>332</v>
      </c>
      <c r="B313" s="24" t="s">
        <v>234</v>
      </c>
      <c r="C313" s="24" t="s">
        <v>235</v>
      </c>
      <c r="D313" s="24" t="s">
        <v>310</v>
      </c>
      <c r="E313" s="24"/>
      <c r="F313" s="24" t="s">
        <v>215</v>
      </c>
      <c r="G313" s="47">
        <f>G314</f>
        <v>252</v>
      </c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</row>
    <row r="314" spans="1:28" s="96" customFormat="1" ht="22.5" customHeight="1">
      <c r="A314" s="114" t="s">
        <v>219</v>
      </c>
      <c r="B314" s="24" t="s">
        <v>234</v>
      </c>
      <c r="C314" s="24" t="s">
        <v>235</v>
      </c>
      <c r="D314" s="24" t="s">
        <v>310</v>
      </c>
      <c r="E314" s="24" t="s">
        <v>220</v>
      </c>
      <c r="F314" s="24" t="s">
        <v>205</v>
      </c>
      <c r="G314" s="47">
        <f>G315</f>
        <v>252</v>
      </c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</row>
    <row r="315" spans="1:28" s="96" customFormat="1" ht="23.25" customHeight="1">
      <c r="A315" s="114" t="s">
        <v>221</v>
      </c>
      <c r="B315" s="24" t="s">
        <v>234</v>
      </c>
      <c r="C315" s="24" t="s">
        <v>235</v>
      </c>
      <c r="D315" s="24" t="s">
        <v>310</v>
      </c>
      <c r="E315" s="24" t="s">
        <v>222</v>
      </c>
      <c r="F315" s="24" t="s">
        <v>216</v>
      </c>
      <c r="G315" s="47">
        <f>G316</f>
        <v>252</v>
      </c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</row>
    <row r="316" spans="1:28" s="87" customFormat="1" ht="22.5" customHeight="1">
      <c r="A316" s="114" t="s">
        <v>225</v>
      </c>
      <c r="B316" s="24" t="s">
        <v>234</v>
      </c>
      <c r="C316" s="24" t="s">
        <v>235</v>
      </c>
      <c r="D316" s="24" t="s">
        <v>310</v>
      </c>
      <c r="E316" s="24" t="s">
        <v>226</v>
      </c>
      <c r="F316" s="24" t="s">
        <v>217</v>
      </c>
      <c r="G316" s="47">
        <v>252</v>
      </c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</row>
    <row r="317" spans="1:28" s="87" customFormat="1" ht="12" customHeight="1">
      <c r="A317" s="114" t="s">
        <v>17</v>
      </c>
      <c r="B317" s="24" t="s">
        <v>234</v>
      </c>
      <c r="C317" s="24" t="s">
        <v>235</v>
      </c>
      <c r="D317" s="31" t="s">
        <v>351</v>
      </c>
      <c r="E317" s="24"/>
      <c r="F317" s="24"/>
      <c r="G317" s="47">
        <f>G318</f>
        <v>1690.3999999999999</v>
      </c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</row>
    <row r="318" spans="1:28" s="87" customFormat="1" ht="12" customHeight="1">
      <c r="A318" s="114" t="s">
        <v>55</v>
      </c>
      <c r="B318" s="24" t="s">
        <v>234</v>
      </c>
      <c r="C318" s="24" t="s">
        <v>235</v>
      </c>
      <c r="D318" s="24" t="s">
        <v>207</v>
      </c>
      <c r="E318" s="24"/>
      <c r="F318" s="24" t="s">
        <v>215</v>
      </c>
      <c r="G318" s="47">
        <f>G319+G323+G327</f>
        <v>1690.3999999999999</v>
      </c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</row>
    <row r="319" spans="1:28" s="87" customFormat="1" ht="44.25" customHeight="1">
      <c r="A319" s="114" t="s">
        <v>202</v>
      </c>
      <c r="B319" s="24" t="s">
        <v>234</v>
      </c>
      <c r="C319" s="24" t="s">
        <v>235</v>
      </c>
      <c r="D319" s="24" t="s">
        <v>207</v>
      </c>
      <c r="E319" s="24" t="s">
        <v>205</v>
      </c>
      <c r="F319" s="24" t="s">
        <v>205</v>
      </c>
      <c r="G319" s="47">
        <f>G320</f>
        <v>1118</v>
      </c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</row>
    <row r="320" spans="1:28" s="87" customFormat="1" ht="21" customHeight="1">
      <c r="A320" s="114" t="s">
        <v>210</v>
      </c>
      <c r="B320" s="24" t="s">
        <v>234</v>
      </c>
      <c r="C320" s="24" t="s">
        <v>235</v>
      </c>
      <c r="D320" s="24" t="s">
        <v>207</v>
      </c>
      <c r="E320" s="24" t="s">
        <v>216</v>
      </c>
      <c r="F320" s="24" t="s">
        <v>216</v>
      </c>
      <c r="G320" s="47">
        <f>G321+G322</f>
        <v>1118</v>
      </c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</row>
    <row r="321" spans="1:28" s="87" customFormat="1" ht="15.75" customHeight="1">
      <c r="A321" s="114" t="s">
        <v>204</v>
      </c>
      <c r="B321" s="24" t="s">
        <v>234</v>
      </c>
      <c r="C321" s="24" t="s">
        <v>235</v>
      </c>
      <c r="D321" s="24" t="s">
        <v>207</v>
      </c>
      <c r="E321" s="24" t="s">
        <v>217</v>
      </c>
      <c r="F321" s="24" t="s">
        <v>217</v>
      </c>
      <c r="G321" s="47">
        <v>1117.8</v>
      </c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</row>
    <row r="322" spans="1:28" s="87" customFormat="1" ht="13.5" customHeight="1">
      <c r="A322" s="42" t="s">
        <v>187</v>
      </c>
      <c r="B322" s="24" t="s">
        <v>234</v>
      </c>
      <c r="C322" s="24" t="s">
        <v>235</v>
      </c>
      <c r="D322" s="24" t="s">
        <v>207</v>
      </c>
      <c r="E322" s="24">
        <v>122</v>
      </c>
      <c r="F322" s="24"/>
      <c r="G322" s="47">
        <v>0.2</v>
      </c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</row>
    <row r="323" spans="1:28" s="87" customFormat="1" ht="21" customHeight="1">
      <c r="A323" s="114" t="s">
        <v>219</v>
      </c>
      <c r="B323" s="24" t="s">
        <v>234</v>
      </c>
      <c r="C323" s="24" t="s">
        <v>235</v>
      </c>
      <c r="D323" s="24" t="s">
        <v>207</v>
      </c>
      <c r="E323" s="24" t="s">
        <v>220</v>
      </c>
      <c r="F323" s="24" t="s">
        <v>220</v>
      </c>
      <c r="G323" s="47">
        <f>G324</f>
        <v>565.6</v>
      </c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</row>
    <row r="324" spans="1:28" s="87" customFormat="1" ht="21.75" customHeight="1">
      <c r="A324" s="114" t="s">
        <v>221</v>
      </c>
      <c r="B324" s="24" t="s">
        <v>234</v>
      </c>
      <c r="C324" s="24" t="s">
        <v>235</v>
      </c>
      <c r="D324" s="24" t="s">
        <v>207</v>
      </c>
      <c r="E324" s="24" t="s">
        <v>222</v>
      </c>
      <c r="F324" s="24" t="s">
        <v>222</v>
      </c>
      <c r="G324" s="47">
        <f>G326+G325</f>
        <v>565.6</v>
      </c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</row>
    <row r="325" spans="1:28" s="87" customFormat="1" ht="21" customHeight="1">
      <c r="A325" s="42" t="s">
        <v>384</v>
      </c>
      <c r="B325" s="24" t="s">
        <v>234</v>
      </c>
      <c r="C325" s="24" t="s">
        <v>235</v>
      </c>
      <c r="D325" s="24" t="s">
        <v>207</v>
      </c>
      <c r="E325" s="24">
        <v>242</v>
      </c>
      <c r="F325" s="24"/>
      <c r="G325" s="47">
        <v>164.8</v>
      </c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</row>
    <row r="326" spans="1:28" s="87" customFormat="1" ht="23.25" customHeight="1">
      <c r="A326" s="114" t="s">
        <v>225</v>
      </c>
      <c r="B326" s="24" t="s">
        <v>234</v>
      </c>
      <c r="C326" s="24" t="s">
        <v>235</v>
      </c>
      <c r="D326" s="24" t="s">
        <v>207</v>
      </c>
      <c r="E326" s="24" t="s">
        <v>226</v>
      </c>
      <c r="F326" s="24" t="s">
        <v>226</v>
      </c>
      <c r="G326" s="47">
        <v>400.8</v>
      </c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</row>
    <row r="327" spans="1:28" s="87" customFormat="1" ht="13.5" customHeight="1">
      <c r="A327" s="42" t="s">
        <v>200</v>
      </c>
      <c r="B327" s="24" t="s">
        <v>234</v>
      </c>
      <c r="C327" s="24" t="s">
        <v>235</v>
      </c>
      <c r="D327" s="31" t="s">
        <v>207</v>
      </c>
      <c r="E327" s="24">
        <v>800</v>
      </c>
      <c r="F327" s="24"/>
      <c r="G327" s="47">
        <f>G328</f>
        <v>6.8</v>
      </c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</row>
    <row r="328" spans="1:28" s="87" customFormat="1" ht="20.25" customHeight="1">
      <c r="A328" s="42" t="s">
        <v>328</v>
      </c>
      <c r="B328" s="24" t="s">
        <v>234</v>
      </c>
      <c r="C328" s="24" t="s">
        <v>235</v>
      </c>
      <c r="D328" s="31" t="s">
        <v>207</v>
      </c>
      <c r="E328" s="59" t="s">
        <v>329</v>
      </c>
      <c r="F328" s="24"/>
      <c r="G328" s="47">
        <f>G329+G330</f>
        <v>6.8</v>
      </c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</row>
    <row r="329" spans="1:28" s="87" customFormat="1" ht="15" customHeight="1">
      <c r="A329" s="42" t="s">
        <v>330</v>
      </c>
      <c r="B329" s="24" t="s">
        <v>234</v>
      </c>
      <c r="C329" s="24" t="s">
        <v>235</v>
      </c>
      <c r="D329" s="31" t="s">
        <v>207</v>
      </c>
      <c r="E329" s="24">
        <v>851</v>
      </c>
      <c r="F329" s="24"/>
      <c r="G329" s="47">
        <f>10-4</f>
        <v>6</v>
      </c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</row>
    <row r="330" spans="1:28" s="87" customFormat="1" ht="15" customHeight="1">
      <c r="A330" s="42" t="s">
        <v>331</v>
      </c>
      <c r="B330" s="24" t="s">
        <v>234</v>
      </c>
      <c r="C330" s="24" t="s">
        <v>235</v>
      </c>
      <c r="D330" s="31" t="s">
        <v>207</v>
      </c>
      <c r="E330" s="24">
        <v>852</v>
      </c>
      <c r="F330" s="24"/>
      <c r="G330" s="47">
        <v>0.8</v>
      </c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</row>
    <row r="331" spans="1:28" s="87" customFormat="1" ht="38.25" customHeight="1" hidden="1">
      <c r="A331" s="114" t="s">
        <v>213</v>
      </c>
      <c r="B331" s="24" t="s">
        <v>234</v>
      </c>
      <c r="C331" s="24" t="s">
        <v>227</v>
      </c>
      <c r="D331" s="24"/>
      <c r="E331" s="24" t="s">
        <v>215</v>
      </c>
      <c r="F331" s="24" t="s">
        <v>215</v>
      </c>
      <c r="G331" s="47">
        <f>G332</f>
        <v>0</v>
      </c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</row>
    <row r="332" spans="1:28" s="87" customFormat="1" ht="22.5" customHeight="1" hidden="1">
      <c r="A332" s="114" t="s">
        <v>17</v>
      </c>
      <c r="B332" s="24" t="s">
        <v>234</v>
      </c>
      <c r="C332" s="24" t="s">
        <v>227</v>
      </c>
      <c r="D332" s="24" t="s">
        <v>208</v>
      </c>
      <c r="E332" s="24"/>
      <c r="F332" s="24" t="s">
        <v>215</v>
      </c>
      <c r="G332" s="47">
        <f>G333+G337+G341</f>
        <v>0</v>
      </c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</row>
    <row r="333" spans="1:28" s="87" customFormat="1" ht="27.75" customHeight="1" hidden="1">
      <c r="A333" s="114" t="s">
        <v>379</v>
      </c>
      <c r="B333" s="24" t="s">
        <v>234</v>
      </c>
      <c r="C333" s="24" t="s">
        <v>227</v>
      </c>
      <c r="D333" s="31" t="s">
        <v>363</v>
      </c>
      <c r="E333" s="24"/>
      <c r="F333" s="24" t="s">
        <v>215</v>
      </c>
      <c r="G333" s="47">
        <f>G334</f>
        <v>0</v>
      </c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</row>
    <row r="334" spans="1:28" s="87" customFormat="1" ht="45.75" customHeight="1" hidden="1">
      <c r="A334" s="114" t="s">
        <v>202</v>
      </c>
      <c r="B334" s="24" t="s">
        <v>234</v>
      </c>
      <c r="C334" s="24" t="s">
        <v>227</v>
      </c>
      <c r="D334" s="31" t="s">
        <v>363</v>
      </c>
      <c r="E334" s="24" t="s">
        <v>205</v>
      </c>
      <c r="F334" s="24" t="s">
        <v>205</v>
      </c>
      <c r="G334" s="47">
        <f>G335</f>
        <v>0</v>
      </c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</row>
    <row r="335" spans="1:28" s="87" customFormat="1" ht="27" customHeight="1" hidden="1">
      <c r="A335" s="114" t="s">
        <v>210</v>
      </c>
      <c r="B335" s="24" t="s">
        <v>234</v>
      </c>
      <c r="C335" s="24" t="s">
        <v>227</v>
      </c>
      <c r="D335" s="31" t="s">
        <v>363</v>
      </c>
      <c r="E335" s="24" t="s">
        <v>216</v>
      </c>
      <c r="F335" s="24" t="s">
        <v>216</v>
      </c>
      <c r="G335" s="47">
        <f>G336</f>
        <v>0</v>
      </c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</row>
    <row r="336" spans="1:28" s="87" customFormat="1" ht="18.75" customHeight="1" hidden="1">
      <c r="A336" s="114" t="s">
        <v>204</v>
      </c>
      <c r="B336" s="24" t="s">
        <v>234</v>
      </c>
      <c r="C336" s="24" t="s">
        <v>227</v>
      </c>
      <c r="D336" s="31" t="s">
        <v>363</v>
      </c>
      <c r="E336" s="24" t="s">
        <v>217</v>
      </c>
      <c r="F336" s="24" t="s">
        <v>217</v>
      </c>
      <c r="G336" s="47">
        <v>0</v>
      </c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</row>
    <row r="337" spans="1:28" s="87" customFormat="1" ht="17.25" customHeight="1" hidden="1">
      <c r="A337" s="114" t="s">
        <v>55</v>
      </c>
      <c r="B337" s="24" t="s">
        <v>234</v>
      </c>
      <c r="C337" s="24" t="s">
        <v>227</v>
      </c>
      <c r="D337" s="24" t="s">
        <v>207</v>
      </c>
      <c r="E337" s="24"/>
      <c r="F337" s="24" t="s">
        <v>215</v>
      </c>
      <c r="G337" s="47">
        <f>G338</f>
        <v>0</v>
      </c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</row>
    <row r="338" spans="1:28" s="87" customFormat="1" ht="23.25" customHeight="1" hidden="1">
      <c r="A338" s="114" t="s">
        <v>202</v>
      </c>
      <c r="B338" s="24" t="s">
        <v>234</v>
      </c>
      <c r="C338" s="24" t="s">
        <v>227</v>
      </c>
      <c r="D338" s="24" t="s">
        <v>207</v>
      </c>
      <c r="E338" s="24" t="s">
        <v>205</v>
      </c>
      <c r="F338" s="24" t="s">
        <v>205</v>
      </c>
      <c r="G338" s="47">
        <f>G339</f>
        <v>0</v>
      </c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</row>
    <row r="339" spans="1:28" s="87" customFormat="1" ht="24.75" customHeight="1" hidden="1">
      <c r="A339" s="114" t="s">
        <v>210</v>
      </c>
      <c r="B339" s="24" t="s">
        <v>234</v>
      </c>
      <c r="C339" s="24" t="s">
        <v>227</v>
      </c>
      <c r="D339" s="24" t="s">
        <v>207</v>
      </c>
      <c r="E339" s="24" t="s">
        <v>216</v>
      </c>
      <c r="F339" s="24" t="s">
        <v>216</v>
      </c>
      <c r="G339" s="47">
        <f>G340</f>
        <v>0</v>
      </c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</row>
    <row r="340" spans="1:28" s="87" customFormat="1" ht="24" customHeight="1" hidden="1">
      <c r="A340" s="114" t="s">
        <v>204</v>
      </c>
      <c r="B340" s="24" t="s">
        <v>234</v>
      </c>
      <c r="C340" s="24" t="s">
        <v>227</v>
      </c>
      <c r="D340" s="24" t="s">
        <v>207</v>
      </c>
      <c r="E340" s="24" t="s">
        <v>217</v>
      </c>
      <c r="F340" s="24" t="s">
        <v>217</v>
      </c>
      <c r="G340" s="47">
        <v>0</v>
      </c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</row>
    <row r="341" spans="1:28" s="87" customFormat="1" ht="30.75" customHeight="1" hidden="1">
      <c r="A341" s="114" t="s">
        <v>219</v>
      </c>
      <c r="B341" s="24" t="s">
        <v>234</v>
      </c>
      <c r="C341" s="24" t="s">
        <v>227</v>
      </c>
      <c r="D341" s="24" t="s">
        <v>207</v>
      </c>
      <c r="E341" s="24" t="s">
        <v>220</v>
      </c>
      <c r="F341" s="24" t="s">
        <v>220</v>
      </c>
      <c r="G341" s="47">
        <f>G342</f>
        <v>0</v>
      </c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</row>
    <row r="342" spans="1:28" s="87" customFormat="1" ht="30" customHeight="1" hidden="1">
      <c r="A342" s="114" t="s">
        <v>221</v>
      </c>
      <c r="B342" s="24" t="s">
        <v>234</v>
      </c>
      <c r="C342" s="24" t="s">
        <v>227</v>
      </c>
      <c r="D342" s="24" t="s">
        <v>207</v>
      </c>
      <c r="E342" s="24" t="s">
        <v>222</v>
      </c>
      <c r="F342" s="24" t="s">
        <v>222</v>
      </c>
      <c r="G342" s="47">
        <f>G343</f>
        <v>0</v>
      </c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</row>
    <row r="343" spans="1:28" s="87" customFormat="1" ht="30.75" customHeight="1" hidden="1">
      <c r="A343" s="114" t="s">
        <v>225</v>
      </c>
      <c r="B343" s="24" t="s">
        <v>234</v>
      </c>
      <c r="C343" s="24" t="s">
        <v>227</v>
      </c>
      <c r="D343" s="24" t="s">
        <v>207</v>
      </c>
      <c r="E343" s="24" t="s">
        <v>226</v>
      </c>
      <c r="F343" s="24" t="s">
        <v>226</v>
      </c>
      <c r="G343" s="47">
        <v>0</v>
      </c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</row>
    <row r="344" spans="1:28" s="87" customFormat="1" ht="13.5" customHeight="1">
      <c r="A344" s="60" t="s">
        <v>228</v>
      </c>
      <c r="B344" s="41" t="s">
        <v>234</v>
      </c>
      <c r="C344" s="41" t="s">
        <v>236</v>
      </c>
      <c r="D344" s="41"/>
      <c r="E344" s="41"/>
      <c r="F344" s="41" t="s">
        <v>215</v>
      </c>
      <c r="G344" s="50">
        <f>G346+G351</f>
        <v>337.2</v>
      </c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</row>
    <row r="345" spans="1:28" s="87" customFormat="1" ht="23.25" customHeight="1">
      <c r="A345" s="114" t="s">
        <v>229</v>
      </c>
      <c r="B345" s="24" t="s">
        <v>234</v>
      </c>
      <c r="C345" s="24" t="s">
        <v>236</v>
      </c>
      <c r="D345" s="31" t="s">
        <v>441</v>
      </c>
      <c r="E345" s="24"/>
      <c r="F345" s="24" t="s">
        <v>215</v>
      </c>
      <c r="G345" s="47">
        <f>G346</f>
        <v>269</v>
      </c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</row>
    <row r="346" spans="1:28" s="87" customFormat="1" ht="10.5" customHeight="1">
      <c r="A346" s="114" t="s">
        <v>173</v>
      </c>
      <c r="B346" s="24" t="s">
        <v>234</v>
      </c>
      <c r="C346" s="24" t="s">
        <v>236</v>
      </c>
      <c r="D346" s="24" t="s">
        <v>127</v>
      </c>
      <c r="E346" s="24"/>
      <c r="F346" s="24" t="s">
        <v>215</v>
      </c>
      <c r="G346" s="47">
        <f>G347</f>
        <v>269</v>
      </c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</row>
    <row r="347" spans="1:28" s="87" customFormat="1" ht="12.75" customHeight="1">
      <c r="A347" s="114" t="s">
        <v>231</v>
      </c>
      <c r="B347" s="24" t="s">
        <v>234</v>
      </c>
      <c r="C347" s="24" t="s">
        <v>236</v>
      </c>
      <c r="D347" s="24" t="s">
        <v>237</v>
      </c>
      <c r="E347" s="24"/>
      <c r="F347" s="24" t="s">
        <v>215</v>
      </c>
      <c r="G347" s="47">
        <f>G348</f>
        <v>269</v>
      </c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</row>
    <row r="348" spans="1:28" s="87" customFormat="1" ht="21.75" customHeight="1">
      <c r="A348" s="114" t="s">
        <v>219</v>
      </c>
      <c r="B348" s="24" t="s">
        <v>234</v>
      </c>
      <c r="C348" s="24" t="s">
        <v>236</v>
      </c>
      <c r="D348" s="24" t="s">
        <v>237</v>
      </c>
      <c r="E348" s="24" t="s">
        <v>220</v>
      </c>
      <c r="F348" s="24" t="s">
        <v>220</v>
      </c>
      <c r="G348" s="47">
        <f>G349</f>
        <v>269</v>
      </c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</row>
    <row r="349" spans="1:28" s="87" customFormat="1" ht="21.75" customHeight="1">
      <c r="A349" s="114" t="s">
        <v>221</v>
      </c>
      <c r="B349" s="24" t="s">
        <v>234</v>
      </c>
      <c r="C349" s="24" t="s">
        <v>236</v>
      </c>
      <c r="D349" s="24" t="s">
        <v>237</v>
      </c>
      <c r="E349" s="24" t="s">
        <v>222</v>
      </c>
      <c r="F349" s="24" t="s">
        <v>222</v>
      </c>
      <c r="G349" s="47">
        <f>G350</f>
        <v>269</v>
      </c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</row>
    <row r="350" spans="1:28" s="87" customFormat="1" ht="23.25" customHeight="1">
      <c r="A350" s="114" t="s">
        <v>225</v>
      </c>
      <c r="B350" s="24" t="s">
        <v>234</v>
      </c>
      <c r="C350" s="24" t="s">
        <v>236</v>
      </c>
      <c r="D350" s="24" t="s">
        <v>237</v>
      </c>
      <c r="E350" s="24" t="s">
        <v>226</v>
      </c>
      <c r="F350" s="24" t="s">
        <v>226</v>
      </c>
      <c r="G350" s="47">
        <f>150+30+50+16+13+10</f>
        <v>269</v>
      </c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</row>
    <row r="351" spans="1:28" s="87" customFormat="1" ht="13.5" customHeight="1">
      <c r="A351" s="30" t="s">
        <v>337</v>
      </c>
      <c r="B351" s="24" t="s">
        <v>234</v>
      </c>
      <c r="C351" s="24" t="s">
        <v>236</v>
      </c>
      <c r="D351" s="24">
        <v>795</v>
      </c>
      <c r="E351" s="24"/>
      <c r="F351" s="24"/>
      <c r="G351" s="47">
        <f>G352</f>
        <v>68.2</v>
      </c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</row>
    <row r="352" spans="1:28" s="87" customFormat="1" ht="34.5" customHeight="1">
      <c r="A352" s="28" t="s">
        <v>259</v>
      </c>
      <c r="B352" s="24" t="s">
        <v>234</v>
      </c>
      <c r="C352" s="24" t="s">
        <v>236</v>
      </c>
      <c r="D352" s="24" t="s">
        <v>265</v>
      </c>
      <c r="E352" s="24"/>
      <c r="F352" s="24"/>
      <c r="G352" s="47">
        <f>G353</f>
        <v>68.2</v>
      </c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</row>
    <row r="353" spans="1:28" s="87" customFormat="1" ht="21.75" customHeight="1">
      <c r="A353" s="114" t="s">
        <v>219</v>
      </c>
      <c r="B353" s="24" t="s">
        <v>234</v>
      </c>
      <c r="C353" s="24" t="s">
        <v>236</v>
      </c>
      <c r="D353" s="24" t="s">
        <v>265</v>
      </c>
      <c r="E353" s="24" t="s">
        <v>220</v>
      </c>
      <c r="F353" s="24"/>
      <c r="G353" s="47">
        <f>G354</f>
        <v>68.2</v>
      </c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</row>
    <row r="354" spans="1:28" s="87" customFormat="1" ht="24" customHeight="1">
      <c r="A354" s="114" t="s">
        <v>221</v>
      </c>
      <c r="B354" s="24" t="s">
        <v>234</v>
      </c>
      <c r="C354" s="24" t="s">
        <v>236</v>
      </c>
      <c r="D354" s="24" t="s">
        <v>265</v>
      </c>
      <c r="E354" s="24" t="s">
        <v>222</v>
      </c>
      <c r="F354" s="24"/>
      <c r="G354" s="47">
        <f>G355</f>
        <v>68.2</v>
      </c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</row>
    <row r="355" spans="1:28" s="87" customFormat="1" ht="21.75" customHeight="1">
      <c r="A355" s="42" t="s">
        <v>384</v>
      </c>
      <c r="B355" s="24" t="s">
        <v>234</v>
      </c>
      <c r="C355" s="24" t="s">
        <v>236</v>
      </c>
      <c r="D355" s="24" t="s">
        <v>265</v>
      </c>
      <c r="E355" s="24">
        <v>242</v>
      </c>
      <c r="F355" s="24"/>
      <c r="G355" s="47">
        <v>68.2</v>
      </c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</row>
    <row r="356" spans="1:7" ht="33" customHeight="1">
      <c r="A356" s="131" t="s">
        <v>470</v>
      </c>
      <c r="B356" s="125">
        <v>911</v>
      </c>
      <c r="C356" s="125"/>
      <c r="D356" s="126"/>
      <c r="E356" s="126"/>
      <c r="F356" s="125" t="e">
        <f>F368+F398+F432+F506+#REF!</f>
        <v>#REF!</v>
      </c>
      <c r="G356" s="128">
        <f>G368+G393+G432+G506+G357</f>
        <v>163205.4</v>
      </c>
    </row>
    <row r="357" spans="1:7" ht="14.25" customHeight="1">
      <c r="A357" s="43" t="s">
        <v>104</v>
      </c>
      <c r="B357" s="95" t="s">
        <v>516</v>
      </c>
      <c r="C357" s="44" t="s">
        <v>334</v>
      </c>
      <c r="D357" s="92"/>
      <c r="E357" s="41"/>
      <c r="F357" s="29"/>
      <c r="G357" s="50">
        <f>G358</f>
        <v>230.8</v>
      </c>
    </row>
    <row r="358" spans="1:7" ht="15.75" customHeight="1">
      <c r="A358" s="43" t="s">
        <v>157</v>
      </c>
      <c r="B358" s="95" t="s">
        <v>516</v>
      </c>
      <c r="C358" s="44" t="s">
        <v>103</v>
      </c>
      <c r="D358" s="44"/>
      <c r="E358" s="45"/>
      <c r="F358" s="29"/>
      <c r="G358" s="50">
        <f>G359</f>
        <v>230.8</v>
      </c>
    </row>
    <row r="359" spans="1:7" ht="15" customHeight="1">
      <c r="A359" s="30" t="s">
        <v>337</v>
      </c>
      <c r="B359" s="59" t="s">
        <v>516</v>
      </c>
      <c r="C359" s="31" t="s">
        <v>103</v>
      </c>
      <c r="D359" s="31" t="s">
        <v>338</v>
      </c>
      <c r="E359" s="31"/>
      <c r="F359" s="21"/>
      <c r="G359" s="47">
        <f>G360</f>
        <v>230.8</v>
      </c>
    </row>
    <row r="360" spans="1:7" ht="15.75" customHeight="1">
      <c r="A360" s="102" t="s">
        <v>271</v>
      </c>
      <c r="B360" s="21">
        <v>911</v>
      </c>
      <c r="C360" s="31" t="s">
        <v>103</v>
      </c>
      <c r="D360" s="31" t="s">
        <v>136</v>
      </c>
      <c r="E360" s="31"/>
      <c r="F360" s="21">
        <v>4000</v>
      </c>
      <c r="G360" s="47">
        <f>G361+G364</f>
        <v>230.8</v>
      </c>
    </row>
    <row r="361" spans="1:7" ht="21.75" customHeight="1">
      <c r="A361" s="102" t="s">
        <v>219</v>
      </c>
      <c r="B361" s="21">
        <v>911</v>
      </c>
      <c r="C361" s="31" t="s">
        <v>103</v>
      </c>
      <c r="D361" s="31" t="s">
        <v>136</v>
      </c>
      <c r="E361" s="31" t="s">
        <v>220</v>
      </c>
      <c r="F361" s="21">
        <v>3819</v>
      </c>
      <c r="G361" s="47">
        <f>G362</f>
        <v>50</v>
      </c>
    </row>
    <row r="362" spans="1:7" ht="21.75" customHeight="1">
      <c r="A362" s="102" t="s">
        <v>221</v>
      </c>
      <c r="B362" s="21">
        <v>911</v>
      </c>
      <c r="C362" s="31" t="s">
        <v>103</v>
      </c>
      <c r="D362" s="31" t="s">
        <v>136</v>
      </c>
      <c r="E362" s="31" t="s">
        <v>222</v>
      </c>
      <c r="F362" s="21">
        <v>3819</v>
      </c>
      <c r="G362" s="47">
        <f>G363</f>
        <v>50</v>
      </c>
    </row>
    <row r="363" spans="1:7" ht="21.75" customHeight="1">
      <c r="A363" s="102" t="s">
        <v>225</v>
      </c>
      <c r="B363" s="21">
        <v>911</v>
      </c>
      <c r="C363" s="31" t="s">
        <v>103</v>
      </c>
      <c r="D363" s="31" t="s">
        <v>136</v>
      </c>
      <c r="E363" s="31" t="s">
        <v>226</v>
      </c>
      <c r="F363" s="21">
        <v>3819</v>
      </c>
      <c r="G363" s="47">
        <f>50</f>
        <v>50</v>
      </c>
    </row>
    <row r="364" spans="1:7" ht="21.75" customHeight="1">
      <c r="A364" s="102" t="s">
        <v>192</v>
      </c>
      <c r="B364" s="21">
        <v>911</v>
      </c>
      <c r="C364" s="31" t="s">
        <v>103</v>
      </c>
      <c r="D364" s="31" t="s">
        <v>136</v>
      </c>
      <c r="E364" s="31" t="s">
        <v>193</v>
      </c>
      <c r="F364" s="21">
        <v>181</v>
      </c>
      <c r="G364" s="47">
        <f>G365</f>
        <v>180.8</v>
      </c>
    </row>
    <row r="365" spans="1:7" ht="14.25" customHeight="1">
      <c r="A365" s="102" t="s">
        <v>194</v>
      </c>
      <c r="B365" s="21">
        <v>911</v>
      </c>
      <c r="C365" s="31" t="s">
        <v>103</v>
      </c>
      <c r="D365" s="31" t="s">
        <v>136</v>
      </c>
      <c r="E365" s="31" t="s">
        <v>195</v>
      </c>
      <c r="F365" s="21">
        <v>181</v>
      </c>
      <c r="G365" s="47">
        <f>G366</f>
        <v>180.8</v>
      </c>
    </row>
    <row r="366" spans="1:7" ht="15" customHeight="1">
      <c r="A366" s="102" t="s">
        <v>198</v>
      </c>
      <c r="B366" s="21">
        <v>911</v>
      </c>
      <c r="C366" s="31" t="s">
        <v>103</v>
      </c>
      <c r="D366" s="31" t="s">
        <v>136</v>
      </c>
      <c r="E366" s="31" t="s">
        <v>199</v>
      </c>
      <c r="F366" s="21">
        <v>181</v>
      </c>
      <c r="G366" s="47">
        <v>180.8</v>
      </c>
    </row>
    <row r="367" spans="1:7" ht="12" customHeight="1">
      <c r="A367" s="97" t="s">
        <v>376</v>
      </c>
      <c r="B367" s="29">
        <v>911</v>
      </c>
      <c r="C367" s="44" t="s">
        <v>366</v>
      </c>
      <c r="D367" s="44"/>
      <c r="E367" s="44"/>
      <c r="F367" s="29"/>
      <c r="G367" s="50">
        <f>G368+G393+G432</f>
        <v>155052.4</v>
      </c>
    </row>
    <row r="368" spans="1:7" ht="13.5" customHeight="1">
      <c r="A368" s="101" t="s">
        <v>4</v>
      </c>
      <c r="B368" s="29">
        <v>911</v>
      </c>
      <c r="C368" s="44" t="s">
        <v>100</v>
      </c>
      <c r="D368" s="29"/>
      <c r="E368" s="44"/>
      <c r="F368" s="132" t="e">
        <f>F369</f>
        <v>#REF!</v>
      </c>
      <c r="G368" s="50">
        <f>G369+G380</f>
        <v>47618</v>
      </c>
    </row>
    <row r="369" spans="1:7" ht="13.5" customHeight="1">
      <c r="A369" s="30" t="s">
        <v>8</v>
      </c>
      <c r="B369" s="58">
        <v>911</v>
      </c>
      <c r="C369" s="31" t="s">
        <v>100</v>
      </c>
      <c r="D369" s="31" t="s">
        <v>416</v>
      </c>
      <c r="E369" s="51"/>
      <c r="F369" s="21" t="e">
        <f>F370+F371</f>
        <v>#REF!</v>
      </c>
      <c r="G369" s="47">
        <f>G370</f>
        <v>41160.9</v>
      </c>
    </row>
    <row r="370" spans="1:28" s="99" customFormat="1" ht="22.5" customHeight="1">
      <c r="A370" s="30" t="s">
        <v>457</v>
      </c>
      <c r="B370" s="58">
        <v>911</v>
      </c>
      <c r="C370" s="31" t="s">
        <v>100</v>
      </c>
      <c r="D370" s="31" t="s">
        <v>369</v>
      </c>
      <c r="E370" s="31"/>
      <c r="F370" s="21">
        <f>G370</f>
        <v>41160.9</v>
      </c>
      <c r="G370" s="47">
        <f>G371+G376</f>
        <v>41160.9</v>
      </c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  <c r="AA370" s="73"/>
      <c r="AB370" s="73"/>
    </row>
    <row r="371" spans="1:7" ht="45.75" customHeight="1">
      <c r="A371" s="30" t="s">
        <v>150</v>
      </c>
      <c r="B371" s="58">
        <v>911</v>
      </c>
      <c r="C371" s="31" t="s">
        <v>100</v>
      </c>
      <c r="D371" s="31" t="s">
        <v>370</v>
      </c>
      <c r="E371" s="31"/>
      <c r="F371" s="21" t="e">
        <f>#REF!</f>
        <v>#REF!</v>
      </c>
      <c r="G371" s="47">
        <f>G372</f>
        <v>13.9</v>
      </c>
    </row>
    <row r="372" spans="1:7" ht="32.25" customHeight="1">
      <c r="A372" s="42" t="s">
        <v>192</v>
      </c>
      <c r="B372" s="58">
        <v>911</v>
      </c>
      <c r="C372" s="31" t="s">
        <v>100</v>
      </c>
      <c r="D372" s="31" t="s">
        <v>370</v>
      </c>
      <c r="E372" s="31" t="s">
        <v>193</v>
      </c>
      <c r="F372" s="21"/>
      <c r="G372" s="47">
        <f>G373</f>
        <v>13.9</v>
      </c>
    </row>
    <row r="373" spans="1:7" ht="12" customHeight="1">
      <c r="A373" s="42" t="s">
        <v>194</v>
      </c>
      <c r="B373" s="58">
        <v>911</v>
      </c>
      <c r="C373" s="31" t="s">
        <v>100</v>
      </c>
      <c r="D373" s="31" t="s">
        <v>370</v>
      </c>
      <c r="E373" s="31" t="s">
        <v>195</v>
      </c>
      <c r="F373" s="21" t="e">
        <f>#REF!</f>
        <v>#REF!</v>
      </c>
      <c r="G373" s="47">
        <f>G374</f>
        <v>13.9</v>
      </c>
    </row>
    <row r="374" spans="1:7" ht="34.5" customHeight="1">
      <c r="A374" s="42" t="s">
        <v>196</v>
      </c>
      <c r="B374" s="58">
        <v>911</v>
      </c>
      <c r="C374" s="31" t="s">
        <v>100</v>
      </c>
      <c r="D374" s="31" t="s">
        <v>370</v>
      </c>
      <c r="E374" s="59" t="s">
        <v>197</v>
      </c>
      <c r="F374" s="21">
        <f>4+10</f>
        <v>14</v>
      </c>
      <c r="G374" s="47">
        <v>13.9</v>
      </c>
    </row>
    <row r="375" spans="1:7" ht="22.5" customHeight="1">
      <c r="A375" s="30" t="s">
        <v>457</v>
      </c>
      <c r="B375" s="58">
        <v>911</v>
      </c>
      <c r="C375" s="31" t="s">
        <v>100</v>
      </c>
      <c r="D375" s="31" t="s">
        <v>371</v>
      </c>
      <c r="E375" s="59"/>
      <c r="F375" s="21"/>
      <c r="G375" s="47">
        <f>G376</f>
        <v>41147</v>
      </c>
    </row>
    <row r="376" spans="1:7" ht="32.25" customHeight="1">
      <c r="A376" s="42" t="s">
        <v>192</v>
      </c>
      <c r="B376" s="58">
        <v>911</v>
      </c>
      <c r="C376" s="31" t="s">
        <v>100</v>
      </c>
      <c r="D376" s="31" t="s">
        <v>371</v>
      </c>
      <c r="E376" s="31" t="s">
        <v>193</v>
      </c>
      <c r="F376" s="21"/>
      <c r="G376" s="47">
        <f>G377</f>
        <v>41147</v>
      </c>
    </row>
    <row r="377" spans="1:7" ht="13.5" customHeight="1">
      <c r="A377" s="42" t="s">
        <v>194</v>
      </c>
      <c r="B377" s="58">
        <v>911</v>
      </c>
      <c r="C377" s="31" t="s">
        <v>100</v>
      </c>
      <c r="D377" s="31" t="s">
        <v>371</v>
      </c>
      <c r="E377" s="31" t="s">
        <v>195</v>
      </c>
      <c r="F377" s="21"/>
      <c r="G377" s="47">
        <f>G378+G379</f>
        <v>41147</v>
      </c>
    </row>
    <row r="378" spans="1:7" ht="35.25" customHeight="1">
      <c r="A378" s="42" t="s">
        <v>196</v>
      </c>
      <c r="B378" s="58">
        <v>911</v>
      </c>
      <c r="C378" s="31" t="s">
        <v>100</v>
      </c>
      <c r="D378" s="31" t="s">
        <v>371</v>
      </c>
      <c r="E378" s="59" t="s">
        <v>197</v>
      </c>
      <c r="F378" s="21"/>
      <c r="G378" s="47">
        <f>32713+2000+3000+670-4093-106+2871+1866+36+1420+87+568</f>
        <v>41032</v>
      </c>
    </row>
    <row r="379" spans="1:7" ht="12" customHeight="1">
      <c r="A379" s="28" t="s">
        <v>198</v>
      </c>
      <c r="B379" s="58">
        <v>911</v>
      </c>
      <c r="C379" s="31" t="s">
        <v>100</v>
      </c>
      <c r="D379" s="31" t="s">
        <v>371</v>
      </c>
      <c r="E379" s="59" t="s">
        <v>199</v>
      </c>
      <c r="F379" s="21"/>
      <c r="G379" s="47">
        <f>106-36+45</f>
        <v>115</v>
      </c>
    </row>
    <row r="380" spans="1:7" ht="12.75" customHeight="1">
      <c r="A380" s="42" t="s">
        <v>417</v>
      </c>
      <c r="B380" s="58">
        <v>911</v>
      </c>
      <c r="C380" s="31" t="s">
        <v>100</v>
      </c>
      <c r="D380" s="31" t="s">
        <v>448</v>
      </c>
      <c r="E380" s="59"/>
      <c r="F380" s="21"/>
      <c r="G380" s="47">
        <f>G381+G385+G389</f>
        <v>6457.1</v>
      </c>
    </row>
    <row r="381" spans="1:7" ht="56.25" customHeight="1">
      <c r="A381" s="42" t="s">
        <v>268</v>
      </c>
      <c r="B381" s="58">
        <v>911</v>
      </c>
      <c r="C381" s="31" t="s">
        <v>100</v>
      </c>
      <c r="D381" s="31" t="s">
        <v>121</v>
      </c>
      <c r="E381" s="31"/>
      <c r="F381" s="21"/>
      <c r="G381" s="47">
        <f>G382</f>
        <v>4730.1</v>
      </c>
    </row>
    <row r="382" spans="1:7" ht="36" customHeight="1">
      <c r="A382" s="42" t="s">
        <v>192</v>
      </c>
      <c r="B382" s="58">
        <v>911</v>
      </c>
      <c r="C382" s="31" t="s">
        <v>100</v>
      </c>
      <c r="D382" s="31" t="s">
        <v>121</v>
      </c>
      <c r="E382" s="31" t="s">
        <v>193</v>
      </c>
      <c r="F382" s="21"/>
      <c r="G382" s="47">
        <f>G383</f>
        <v>4730.1</v>
      </c>
    </row>
    <row r="383" spans="1:7" ht="12" customHeight="1">
      <c r="A383" s="42" t="s">
        <v>194</v>
      </c>
      <c r="B383" s="58">
        <v>911</v>
      </c>
      <c r="C383" s="31" t="s">
        <v>100</v>
      </c>
      <c r="D383" s="31" t="s">
        <v>121</v>
      </c>
      <c r="E383" s="31" t="s">
        <v>195</v>
      </c>
      <c r="F383" s="21"/>
      <c r="G383" s="47">
        <f>G384</f>
        <v>4730.1</v>
      </c>
    </row>
    <row r="384" spans="1:7" ht="36" customHeight="1">
      <c r="A384" s="42" t="s">
        <v>196</v>
      </c>
      <c r="B384" s="58">
        <v>911</v>
      </c>
      <c r="C384" s="31" t="s">
        <v>100</v>
      </c>
      <c r="D384" s="31" t="s">
        <v>121</v>
      </c>
      <c r="E384" s="59" t="s">
        <v>197</v>
      </c>
      <c r="F384" s="21"/>
      <c r="G384" s="47">
        <v>4730.1</v>
      </c>
    </row>
    <row r="385" spans="1:7" ht="113.25" customHeight="1">
      <c r="A385" s="146" t="s">
        <v>530</v>
      </c>
      <c r="B385" s="58">
        <v>911</v>
      </c>
      <c r="C385" s="31" t="s">
        <v>100</v>
      </c>
      <c r="D385" s="31" t="s">
        <v>289</v>
      </c>
      <c r="E385" s="59"/>
      <c r="F385" s="21"/>
      <c r="G385" s="47">
        <f>G386</f>
        <v>197</v>
      </c>
    </row>
    <row r="386" spans="1:7" ht="34.5" customHeight="1">
      <c r="A386" s="42" t="s">
        <v>192</v>
      </c>
      <c r="B386" s="58">
        <v>911</v>
      </c>
      <c r="C386" s="31" t="s">
        <v>100</v>
      </c>
      <c r="D386" s="31" t="s">
        <v>289</v>
      </c>
      <c r="E386" s="31" t="s">
        <v>193</v>
      </c>
      <c r="F386" s="21"/>
      <c r="G386" s="47">
        <f>G387</f>
        <v>197</v>
      </c>
    </row>
    <row r="387" spans="1:7" ht="13.5" customHeight="1">
      <c r="A387" s="42" t="s">
        <v>194</v>
      </c>
      <c r="B387" s="58">
        <v>911</v>
      </c>
      <c r="C387" s="31" t="s">
        <v>100</v>
      </c>
      <c r="D387" s="31" t="s">
        <v>289</v>
      </c>
      <c r="E387" s="31" t="s">
        <v>195</v>
      </c>
      <c r="F387" s="21"/>
      <c r="G387" s="47">
        <f>G388</f>
        <v>197</v>
      </c>
    </row>
    <row r="388" spans="1:7" ht="35.25" customHeight="1">
      <c r="A388" s="42" t="s">
        <v>196</v>
      </c>
      <c r="B388" s="58">
        <v>911</v>
      </c>
      <c r="C388" s="31" t="s">
        <v>100</v>
      </c>
      <c r="D388" s="31" t="s">
        <v>289</v>
      </c>
      <c r="E388" s="59" t="s">
        <v>197</v>
      </c>
      <c r="F388" s="21"/>
      <c r="G388" s="47">
        <v>197</v>
      </c>
    </row>
    <row r="389" spans="1:7" ht="50.25" customHeight="1">
      <c r="A389" s="146" t="s">
        <v>529</v>
      </c>
      <c r="B389" s="58">
        <v>911</v>
      </c>
      <c r="C389" s="31" t="s">
        <v>100</v>
      </c>
      <c r="D389" s="31" t="s">
        <v>287</v>
      </c>
      <c r="E389" s="59"/>
      <c r="F389" s="21"/>
      <c r="G389" s="47">
        <f>G390</f>
        <v>1530</v>
      </c>
    </row>
    <row r="390" spans="1:7" ht="33" customHeight="1">
      <c r="A390" s="42" t="s">
        <v>192</v>
      </c>
      <c r="B390" s="58">
        <v>911</v>
      </c>
      <c r="C390" s="31" t="s">
        <v>100</v>
      </c>
      <c r="D390" s="31" t="s">
        <v>287</v>
      </c>
      <c r="E390" s="31" t="s">
        <v>193</v>
      </c>
      <c r="F390" s="21"/>
      <c r="G390" s="47">
        <f>G391</f>
        <v>1530</v>
      </c>
    </row>
    <row r="391" spans="1:7" ht="11.25" customHeight="1">
      <c r="A391" s="42" t="s">
        <v>194</v>
      </c>
      <c r="B391" s="58">
        <v>911</v>
      </c>
      <c r="C391" s="31" t="s">
        <v>100</v>
      </c>
      <c r="D391" s="31" t="s">
        <v>287</v>
      </c>
      <c r="E391" s="31" t="s">
        <v>195</v>
      </c>
      <c r="F391" s="21"/>
      <c r="G391" s="47">
        <f>G392</f>
        <v>1530</v>
      </c>
    </row>
    <row r="392" spans="1:7" ht="34.5" customHeight="1">
      <c r="A392" s="42" t="s">
        <v>196</v>
      </c>
      <c r="B392" s="58">
        <v>911</v>
      </c>
      <c r="C392" s="31" t="s">
        <v>100</v>
      </c>
      <c r="D392" s="31" t="s">
        <v>287</v>
      </c>
      <c r="E392" s="59" t="s">
        <v>197</v>
      </c>
      <c r="F392" s="21"/>
      <c r="G392" s="47">
        <f>950+225+355</f>
        <v>1530</v>
      </c>
    </row>
    <row r="393" spans="1:7" s="100" customFormat="1" ht="13.5" customHeight="1">
      <c r="A393" s="101" t="s">
        <v>3</v>
      </c>
      <c r="B393" s="57">
        <v>911</v>
      </c>
      <c r="C393" s="44" t="s">
        <v>311</v>
      </c>
      <c r="D393" s="29"/>
      <c r="E393" s="44"/>
      <c r="F393" s="29"/>
      <c r="G393" s="50">
        <f>G398+G416+G424+G394+G428</f>
        <v>79156.49999999999</v>
      </c>
    </row>
    <row r="394" spans="1:7" s="100" customFormat="1" ht="36.75" customHeight="1">
      <c r="A394" s="102" t="s">
        <v>520</v>
      </c>
      <c r="B394" s="58">
        <v>911</v>
      </c>
      <c r="C394" s="31" t="s">
        <v>311</v>
      </c>
      <c r="D394" s="31" t="s">
        <v>517</v>
      </c>
      <c r="E394" s="31"/>
      <c r="F394" s="21">
        <v>257.4</v>
      </c>
      <c r="G394" s="47">
        <f>G395</f>
        <v>257.4</v>
      </c>
    </row>
    <row r="395" spans="1:7" s="100" customFormat="1" ht="36" customHeight="1">
      <c r="A395" s="102" t="s">
        <v>192</v>
      </c>
      <c r="B395" s="58">
        <v>911</v>
      </c>
      <c r="C395" s="31" t="s">
        <v>311</v>
      </c>
      <c r="D395" s="31" t="s">
        <v>517</v>
      </c>
      <c r="E395" s="31" t="s">
        <v>193</v>
      </c>
      <c r="F395" s="21">
        <v>257.4</v>
      </c>
      <c r="G395" s="47">
        <f>G396</f>
        <v>257.4</v>
      </c>
    </row>
    <row r="396" spans="1:7" s="100" customFormat="1" ht="15" customHeight="1">
      <c r="A396" s="102" t="s">
        <v>194</v>
      </c>
      <c r="B396" s="58">
        <v>911</v>
      </c>
      <c r="C396" s="31" t="s">
        <v>311</v>
      </c>
      <c r="D396" s="31" t="s">
        <v>517</v>
      </c>
      <c r="E396" s="31" t="s">
        <v>195</v>
      </c>
      <c r="F396" s="21">
        <v>257.4</v>
      </c>
      <c r="G396" s="47">
        <f>G397</f>
        <v>257.4</v>
      </c>
    </row>
    <row r="397" spans="1:7" s="100" customFormat="1" ht="16.5" customHeight="1">
      <c r="A397" s="102" t="s">
        <v>198</v>
      </c>
      <c r="B397" s="58">
        <v>911</v>
      </c>
      <c r="C397" s="31" t="s">
        <v>311</v>
      </c>
      <c r="D397" s="31" t="s">
        <v>517</v>
      </c>
      <c r="E397" s="31" t="s">
        <v>199</v>
      </c>
      <c r="F397" s="21">
        <v>257.4</v>
      </c>
      <c r="G397" s="47">
        <f>257.4</f>
        <v>257.4</v>
      </c>
    </row>
    <row r="398" spans="1:7" ht="21.75" customHeight="1">
      <c r="A398" s="32" t="s">
        <v>473</v>
      </c>
      <c r="B398" s="58">
        <v>911</v>
      </c>
      <c r="C398" s="31" t="s">
        <v>311</v>
      </c>
      <c r="D398" s="21">
        <v>421</v>
      </c>
      <c r="E398" s="31"/>
      <c r="F398" s="21" t="e">
        <f>G398+#REF!</f>
        <v>#REF!</v>
      </c>
      <c r="G398" s="47">
        <f>G400+G412+G408</f>
        <v>74810.2</v>
      </c>
    </row>
    <row r="399" spans="1:7" ht="21" customHeight="1">
      <c r="A399" s="30" t="s">
        <v>456</v>
      </c>
      <c r="B399" s="58">
        <v>911</v>
      </c>
      <c r="C399" s="31" t="s">
        <v>311</v>
      </c>
      <c r="D399" s="21">
        <v>4219900</v>
      </c>
      <c r="E399" s="31"/>
      <c r="F399" s="21"/>
      <c r="G399" s="47">
        <f>G400+G408+G412</f>
        <v>74810.2</v>
      </c>
    </row>
    <row r="400" spans="1:7" ht="57.75" customHeight="1">
      <c r="A400" s="32" t="s">
        <v>274</v>
      </c>
      <c r="B400" s="58">
        <v>911</v>
      </c>
      <c r="C400" s="31" t="s">
        <v>311</v>
      </c>
      <c r="D400" s="21">
        <v>4219903</v>
      </c>
      <c r="E400" s="31"/>
      <c r="F400" s="21"/>
      <c r="G400" s="47">
        <f>G401+G405</f>
        <v>55578.5</v>
      </c>
    </row>
    <row r="401" spans="1:7" ht="36" customHeight="1">
      <c r="A401" s="42" t="s">
        <v>192</v>
      </c>
      <c r="B401" s="58">
        <v>911</v>
      </c>
      <c r="C401" s="31" t="s">
        <v>311</v>
      </c>
      <c r="D401" s="21">
        <v>4219903</v>
      </c>
      <c r="E401" s="31" t="s">
        <v>193</v>
      </c>
      <c r="F401" s="21"/>
      <c r="G401" s="47">
        <f>G402</f>
        <v>50103.8</v>
      </c>
    </row>
    <row r="402" spans="1:7" ht="12" customHeight="1">
      <c r="A402" s="42" t="s">
        <v>194</v>
      </c>
      <c r="B402" s="58">
        <v>911</v>
      </c>
      <c r="C402" s="31" t="s">
        <v>311</v>
      </c>
      <c r="D402" s="21">
        <v>4219903</v>
      </c>
      <c r="E402" s="31" t="s">
        <v>195</v>
      </c>
      <c r="F402" s="21"/>
      <c r="G402" s="47">
        <f>G403+G404</f>
        <v>50103.8</v>
      </c>
    </row>
    <row r="403" spans="1:7" ht="34.5" customHeight="1">
      <c r="A403" s="42" t="s">
        <v>196</v>
      </c>
      <c r="B403" s="58">
        <v>911</v>
      </c>
      <c r="C403" s="31" t="s">
        <v>311</v>
      </c>
      <c r="D403" s="21">
        <v>4219903</v>
      </c>
      <c r="E403" s="31" t="s">
        <v>197</v>
      </c>
      <c r="F403" s="21"/>
      <c r="G403" s="47">
        <v>49974</v>
      </c>
    </row>
    <row r="404" spans="1:7" ht="12" customHeight="1">
      <c r="A404" s="28" t="s">
        <v>198</v>
      </c>
      <c r="B404" s="58">
        <v>911</v>
      </c>
      <c r="C404" s="31" t="s">
        <v>311</v>
      </c>
      <c r="D404" s="21">
        <v>4219903</v>
      </c>
      <c r="E404" s="31" t="s">
        <v>199</v>
      </c>
      <c r="F404" s="21"/>
      <c r="G404" s="47">
        <v>129.8</v>
      </c>
    </row>
    <row r="405" spans="1:7" ht="12.75" customHeight="1">
      <c r="A405" s="42" t="s">
        <v>398</v>
      </c>
      <c r="B405" s="58">
        <v>911</v>
      </c>
      <c r="C405" s="31" t="s">
        <v>311</v>
      </c>
      <c r="D405" s="21">
        <v>4219903</v>
      </c>
      <c r="E405" s="31" t="s">
        <v>399</v>
      </c>
      <c r="F405" s="21"/>
      <c r="G405" s="47">
        <f>G406</f>
        <v>5474.7</v>
      </c>
    </row>
    <row r="406" spans="1:7" ht="34.5" customHeight="1">
      <c r="A406" s="42" t="s">
        <v>401</v>
      </c>
      <c r="B406" s="58">
        <v>911</v>
      </c>
      <c r="C406" s="31" t="s">
        <v>311</v>
      </c>
      <c r="D406" s="21">
        <v>4219903</v>
      </c>
      <c r="E406" s="31" t="s">
        <v>400</v>
      </c>
      <c r="F406" s="21"/>
      <c r="G406" s="47">
        <v>5474.7</v>
      </c>
    </row>
    <row r="407" spans="1:7" ht="23.25" customHeight="1">
      <c r="A407" s="30" t="s">
        <v>456</v>
      </c>
      <c r="B407" s="58">
        <v>911</v>
      </c>
      <c r="C407" s="31" t="s">
        <v>311</v>
      </c>
      <c r="D407" s="21">
        <v>4219904</v>
      </c>
      <c r="E407" s="31"/>
      <c r="F407" s="21"/>
      <c r="G407" s="47">
        <f>G408</f>
        <v>6091</v>
      </c>
    </row>
    <row r="408" spans="1:7" ht="31.5" customHeight="1">
      <c r="A408" s="42" t="s">
        <v>192</v>
      </c>
      <c r="B408" s="58">
        <v>911</v>
      </c>
      <c r="C408" s="31" t="s">
        <v>311</v>
      </c>
      <c r="D408" s="21">
        <v>4219904</v>
      </c>
      <c r="E408" s="31" t="s">
        <v>193</v>
      </c>
      <c r="F408" s="21"/>
      <c r="G408" s="47">
        <f>G409</f>
        <v>6091</v>
      </c>
    </row>
    <row r="409" spans="1:7" ht="12.75" customHeight="1">
      <c r="A409" s="42" t="s">
        <v>398</v>
      </c>
      <c r="B409" s="58">
        <v>911</v>
      </c>
      <c r="C409" s="31" t="s">
        <v>311</v>
      </c>
      <c r="D409" s="21">
        <v>4219904</v>
      </c>
      <c r="E409" s="31" t="s">
        <v>399</v>
      </c>
      <c r="F409" s="21"/>
      <c r="G409" s="47">
        <f>G410</f>
        <v>6091</v>
      </c>
    </row>
    <row r="410" spans="1:7" ht="35.25" customHeight="1">
      <c r="A410" s="42" t="s">
        <v>401</v>
      </c>
      <c r="B410" s="58">
        <v>911</v>
      </c>
      <c r="C410" s="31" t="s">
        <v>311</v>
      </c>
      <c r="D410" s="21">
        <v>4219904</v>
      </c>
      <c r="E410" s="31" t="s">
        <v>400</v>
      </c>
      <c r="F410" s="21"/>
      <c r="G410" s="47">
        <v>6091</v>
      </c>
    </row>
    <row r="411" spans="1:7" ht="22.5" customHeight="1">
      <c r="A411" s="30" t="s">
        <v>456</v>
      </c>
      <c r="B411" s="58">
        <v>911</v>
      </c>
      <c r="C411" s="31" t="s">
        <v>311</v>
      </c>
      <c r="D411" s="21">
        <v>4219909</v>
      </c>
      <c r="E411" s="31"/>
      <c r="F411" s="21"/>
      <c r="G411" s="47">
        <f>G412</f>
        <v>13140.7</v>
      </c>
    </row>
    <row r="412" spans="1:7" ht="32.25" customHeight="1">
      <c r="A412" s="42" t="s">
        <v>192</v>
      </c>
      <c r="B412" s="58">
        <v>911</v>
      </c>
      <c r="C412" s="31" t="s">
        <v>311</v>
      </c>
      <c r="D412" s="21">
        <v>4219909</v>
      </c>
      <c r="E412" s="31" t="s">
        <v>193</v>
      </c>
      <c r="F412" s="21">
        <f>G412</f>
        <v>13140.7</v>
      </c>
      <c r="G412" s="47">
        <f>G413+G415</f>
        <v>13140.7</v>
      </c>
    </row>
    <row r="413" spans="1:7" ht="11.25" customHeight="1">
      <c r="A413" s="42" t="s">
        <v>194</v>
      </c>
      <c r="B413" s="58">
        <v>911</v>
      </c>
      <c r="C413" s="31" t="s">
        <v>311</v>
      </c>
      <c r="D413" s="21">
        <v>4219909</v>
      </c>
      <c r="E413" s="31" t="s">
        <v>195</v>
      </c>
      <c r="F413" s="21"/>
      <c r="G413" s="47">
        <f>G414</f>
        <v>12596</v>
      </c>
    </row>
    <row r="414" spans="1:7" ht="33" customHeight="1">
      <c r="A414" s="42" t="s">
        <v>196</v>
      </c>
      <c r="B414" s="58">
        <v>911</v>
      </c>
      <c r="C414" s="31" t="s">
        <v>311</v>
      </c>
      <c r="D414" s="21">
        <v>4219909</v>
      </c>
      <c r="E414" s="31" t="s">
        <v>197</v>
      </c>
      <c r="F414" s="21"/>
      <c r="G414" s="47">
        <f>12284+15+297</f>
        <v>12596</v>
      </c>
    </row>
    <row r="415" spans="1:7" ht="15" customHeight="1">
      <c r="A415" s="28" t="s">
        <v>198</v>
      </c>
      <c r="B415" s="58">
        <v>911</v>
      </c>
      <c r="C415" s="31" t="s">
        <v>311</v>
      </c>
      <c r="D415" s="21">
        <v>4219909</v>
      </c>
      <c r="E415" s="31" t="s">
        <v>199</v>
      </c>
      <c r="F415" s="21"/>
      <c r="G415" s="47">
        <v>544.7</v>
      </c>
    </row>
    <row r="416" spans="1:7" ht="12" customHeight="1">
      <c r="A416" s="30" t="s">
        <v>16</v>
      </c>
      <c r="B416" s="58">
        <v>911</v>
      </c>
      <c r="C416" s="31" t="s">
        <v>311</v>
      </c>
      <c r="D416" s="31" t="s">
        <v>449</v>
      </c>
      <c r="E416" s="31"/>
      <c r="F416" s="21"/>
      <c r="G416" s="47">
        <f>G417</f>
        <v>2580</v>
      </c>
    </row>
    <row r="417" spans="1:7" ht="23.25" customHeight="1">
      <c r="A417" s="30" t="s">
        <v>456</v>
      </c>
      <c r="B417" s="58">
        <v>911</v>
      </c>
      <c r="C417" s="31" t="s">
        <v>311</v>
      </c>
      <c r="D417" s="31" t="s">
        <v>450</v>
      </c>
      <c r="E417" s="51"/>
      <c r="F417" s="98">
        <f>F419</f>
        <v>2580</v>
      </c>
      <c r="G417" s="47">
        <f>G419</f>
        <v>2580</v>
      </c>
    </row>
    <row r="418" spans="1:7" ht="23.25" customHeight="1">
      <c r="A418" s="30" t="s">
        <v>456</v>
      </c>
      <c r="B418" s="58">
        <v>911</v>
      </c>
      <c r="C418" s="31" t="s">
        <v>311</v>
      </c>
      <c r="D418" s="31" t="s">
        <v>305</v>
      </c>
      <c r="E418" s="51"/>
      <c r="F418" s="98"/>
      <c r="G418" s="47">
        <f>G419</f>
        <v>2580</v>
      </c>
    </row>
    <row r="419" spans="1:7" ht="34.5" customHeight="1">
      <c r="A419" s="42" t="s">
        <v>192</v>
      </c>
      <c r="B419" s="58">
        <v>911</v>
      </c>
      <c r="C419" s="31" t="s">
        <v>311</v>
      </c>
      <c r="D419" s="31" t="s">
        <v>305</v>
      </c>
      <c r="E419" s="31" t="s">
        <v>193</v>
      </c>
      <c r="F419" s="21">
        <f>G419</f>
        <v>2580</v>
      </c>
      <c r="G419" s="47">
        <f>G420</f>
        <v>2580</v>
      </c>
    </row>
    <row r="420" spans="1:7" ht="13.5" customHeight="1">
      <c r="A420" s="42" t="s">
        <v>194</v>
      </c>
      <c r="B420" s="58">
        <v>911</v>
      </c>
      <c r="C420" s="31" t="s">
        <v>311</v>
      </c>
      <c r="D420" s="31" t="s">
        <v>305</v>
      </c>
      <c r="E420" s="31" t="s">
        <v>195</v>
      </c>
      <c r="F420" s="21"/>
      <c r="G420" s="47">
        <f>G421+G422</f>
        <v>2580</v>
      </c>
    </row>
    <row r="421" spans="1:7" ht="36" customHeight="1">
      <c r="A421" s="42" t="s">
        <v>196</v>
      </c>
      <c r="B421" s="58">
        <v>911</v>
      </c>
      <c r="C421" s="31" t="s">
        <v>311</v>
      </c>
      <c r="D421" s="31" t="s">
        <v>305</v>
      </c>
      <c r="E421" s="31" t="s">
        <v>197</v>
      </c>
      <c r="F421" s="21"/>
      <c r="G421" s="47">
        <f>2350-15+168+31+31+5.5</f>
        <v>2570.5</v>
      </c>
    </row>
    <row r="422" spans="1:7" ht="12" customHeight="1">
      <c r="A422" s="28" t="s">
        <v>198</v>
      </c>
      <c r="B422" s="58">
        <v>911</v>
      </c>
      <c r="C422" s="31" t="s">
        <v>311</v>
      </c>
      <c r="D422" s="31" t="s">
        <v>305</v>
      </c>
      <c r="E422" s="31" t="s">
        <v>199</v>
      </c>
      <c r="F422" s="21"/>
      <c r="G422" s="47">
        <f>15-5.5</f>
        <v>9.5</v>
      </c>
    </row>
    <row r="423" spans="1:7" ht="14.25" customHeight="1">
      <c r="A423" s="42" t="s">
        <v>417</v>
      </c>
      <c r="B423" s="58">
        <v>911</v>
      </c>
      <c r="C423" s="31" t="s">
        <v>311</v>
      </c>
      <c r="D423" s="31" t="s">
        <v>448</v>
      </c>
      <c r="E423" s="59"/>
      <c r="F423" s="21"/>
      <c r="G423" s="47">
        <f>G424+G428</f>
        <v>1508.9</v>
      </c>
    </row>
    <row r="424" spans="1:7" ht="22.5" customHeight="1">
      <c r="A424" s="42" t="s">
        <v>437</v>
      </c>
      <c r="B424" s="58">
        <v>911</v>
      </c>
      <c r="C424" s="31" t="s">
        <v>311</v>
      </c>
      <c r="D424" s="31" t="s">
        <v>438</v>
      </c>
      <c r="E424" s="31"/>
      <c r="F424" s="21">
        <v>1200</v>
      </c>
      <c r="G424" s="47">
        <f>G425</f>
        <v>1130</v>
      </c>
    </row>
    <row r="425" spans="1:7" ht="33" customHeight="1">
      <c r="A425" s="42" t="s">
        <v>192</v>
      </c>
      <c r="B425" s="58">
        <v>911</v>
      </c>
      <c r="C425" s="31" t="s">
        <v>311</v>
      </c>
      <c r="D425" s="31" t="s">
        <v>438</v>
      </c>
      <c r="E425" s="31" t="s">
        <v>193</v>
      </c>
      <c r="F425" s="21">
        <v>1200</v>
      </c>
      <c r="G425" s="47">
        <f>G426</f>
        <v>1130</v>
      </c>
    </row>
    <row r="426" spans="1:7" ht="13.5" customHeight="1">
      <c r="A426" s="42" t="s">
        <v>194</v>
      </c>
      <c r="B426" s="58">
        <v>911</v>
      </c>
      <c r="C426" s="31" t="s">
        <v>311</v>
      </c>
      <c r="D426" s="31" t="s">
        <v>438</v>
      </c>
      <c r="E426" s="31" t="s">
        <v>195</v>
      </c>
      <c r="F426" s="21">
        <v>1200</v>
      </c>
      <c r="G426" s="47">
        <f>G427</f>
        <v>1130</v>
      </c>
    </row>
    <row r="427" spans="1:7" ht="33" customHeight="1">
      <c r="A427" s="42" t="s">
        <v>196</v>
      </c>
      <c r="B427" s="58">
        <v>911</v>
      </c>
      <c r="C427" s="31" t="s">
        <v>311</v>
      </c>
      <c r="D427" s="31" t="s">
        <v>438</v>
      </c>
      <c r="E427" s="31" t="s">
        <v>197</v>
      </c>
      <c r="F427" s="21">
        <v>1200</v>
      </c>
      <c r="G427" s="47">
        <f>1200-40+383.8-30-383.8</f>
        <v>1130</v>
      </c>
    </row>
    <row r="428" spans="1:7" ht="19.5" customHeight="1">
      <c r="A428" s="42" t="s">
        <v>437</v>
      </c>
      <c r="B428" s="58">
        <v>911</v>
      </c>
      <c r="C428" s="31" t="s">
        <v>311</v>
      </c>
      <c r="D428" s="31" t="s">
        <v>521</v>
      </c>
      <c r="E428" s="31"/>
      <c r="F428" s="21"/>
      <c r="G428" s="47">
        <f>G429</f>
        <v>378.9</v>
      </c>
    </row>
    <row r="429" spans="1:7" ht="33" customHeight="1">
      <c r="A429" s="42" t="s">
        <v>192</v>
      </c>
      <c r="B429" s="58">
        <v>911</v>
      </c>
      <c r="C429" s="31" t="s">
        <v>311</v>
      </c>
      <c r="D429" s="31" t="s">
        <v>521</v>
      </c>
      <c r="E429" s="31" t="s">
        <v>193</v>
      </c>
      <c r="F429" s="21"/>
      <c r="G429" s="47">
        <f>G430</f>
        <v>378.9</v>
      </c>
    </row>
    <row r="430" spans="1:7" ht="15.75" customHeight="1">
      <c r="A430" s="42" t="s">
        <v>194</v>
      </c>
      <c r="B430" s="58">
        <v>911</v>
      </c>
      <c r="C430" s="31" t="s">
        <v>311</v>
      </c>
      <c r="D430" s="31" t="s">
        <v>521</v>
      </c>
      <c r="E430" s="31" t="s">
        <v>195</v>
      </c>
      <c r="F430" s="21"/>
      <c r="G430" s="47">
        <f>G431</f>
        <v>378.9</v>
      </c>
    </row>
    <row r="431" spans="1:7" ht="33" customHeight="1">
      <c r="A431" s="42" t="s">
        <v>196</v>
      </c>
      <c r="B431" s="58">
        <v>911</v>
      </c>
      <c r="C431" s="31" t="s">
        <v>311</v>
      </c>
      <c r="D431" s="31" t="s">
        <v>521</v>
      </c>
      <c r="E431" s="31" t="s">
        <v>197</v>
      </c>
      <c r="F431" s="21"/>
      <c r="G431" s="47">
        <v>378.9</v>
      </c>
    </row>
    <row r="432" spans="1:7" ht="12" customHeight="1">
      <c r="A432" s="43" t="s">
        <v>9</v>
      </c>
      <c r="B432" s="29">
        <v>911</v>
      </c>
      <c r="C432" s="44" t="s">
        <v>24</v>
      </c>
      <c r="D432" s="21"/>
      <c r="E432" s="31"/>
      <c r="F432" s="29" t="e">
        <f>G432+#REF!</f>
        <v>#REF!</v>
      </c>
      <c r="G432" s="50">
        <f>G433+G455+G479+G459</f>
        <v>28277.9</v>
      </c>
    </row>
    <row r="433" spans="1:7" ht="33.75" customHeight="1">
      <c r="A433" s="30" t="s">
        <v>451</v>
      </c>
      <c r="B433" s="88">
        <v>911</v>
      </c>
      <c r="C433" s="24" t="s">
        <v>24</v>
      </c>
      <c r="D433" s="21">
        <v>452</v>
      </c>
      <c r="E433" s="31"/>
      <c r="F433" s="29"/>
      <c r="G433" s="47">
        <f>G434</f>
        <v>11123.1</v>
      </c>
    </row>
    <row r="434" spans="1:7" ht="21.75" customHeight="1">
      <c r="A434" s="30" t="s">
        <v>456</v>
      </c>
      <c r="B434" s="88">
        <v>911</v>
      </c>
      <c r="C434" s="24" t="s">
        <v>24</v>
      </c>
      <c r="D434" s="24">
        <v>4529900</v>
      </c>
      <c r="E434" s="24"/>
      <c r="F434" s="41"/>
      <c r="G434" s="47">
        <f>G435+G448</f>
        <v>11123.1</v>
      </c>
    </row>
    <row r="435" spans="1:7" ht="23.25" customHeight="1">
      <c r="A435" s="30" t="s">
        <v>477</v>
      </c>
      <c r="B435" s="88">
        <v>911</v>
      </c>
      <c r="C435" s="24" t="s">
        <v>24</v>
      </c>
      <c r="D435" s="24">
        <v>4529901</v>
      </c>
      <c r="E435" s="24"/>
      <c r="F435" s="41"/>
      <c r="G435" s="47">
        <f>G436+G440+G444</f>
        <v>7379.400000000001</v>
      </c>
    </row>
    <row r="436" spans="1:7" ht="45" customHeight="1">
      <c r="A436" s="42" t="s">
        <v>202</v>
      </c>
      <c r="B436" s="88">
        <v>911</v>
      </c>
      <c r="C436" s="24" t="s">
        <v>24</v>
      </c>
      <c r="D436" s="24">
        <v>4529901</v>
      </c>
      <c r="E436" s="24" t="s">
        <v>205</v>
      </c>
      <c r="F436" s="24" t="s">
        <v>205</v>
      </c>
      <c r="G436" s="47">
        <f>G437</f>
        <v>5456.3</v>
      </c>
    </row>
    <row r="437" spans="1:7" ht="21.75" customHeight="1">
      <c r="A437" s="42" t="s">
        <v>210</v>
      </c>
      <c r="B437" s="88">
        <v>911</v>
      </c>
      <c r="C437" s="24" t="s">
        <v>24</v>
      </c>
      <c r="D437" s="24">
        <v>4529901</v>
      </c>
      <c r="E437" s="24" t="s">
        <v>206</v>
      </c>
      <c r="F437" s="24" t="s">
        <v>216</v>
      </c>
      <c r="G437" s="47">
        <f>G438+G439</f>
        <v>5456.3</v>
      </c>
    </row>
    <row r="438" spans="1:7" ht="15" customHeight="1">
      <c r="A438" s="42" t="s">
        <v>204</v>
      </c>
      <c r="B438" s="88">
        <v>911</v>
      </c>
      <c r="C438" s="24" t="s">
        <v>24</v>
      </c>
      <c r="D438" s="24">
        <v>4529901</v>
      </c>
      <c r="E438" s="24" t="s">
        <v>185</v>
      </c>
      <c r="F438" s="24" t="s">
        <v>217</v>
      </c>
      <c r="G438" s="47">
        <f>5067+259+73+47</f>
        <v>5446</v>
      </c>
    </row>
    <row r="439" spans="1:7" ht="15" customHeight="1">
      <c r="A439" s="42" t="s">
        <v>187</v>
      </c>
      <c r="B439" s="88">
        <v>911</v>
      </c>
      <c r="C439" s="24" t="s">
        <v>24</v>
      </c>
      <c r="D439" s="24">
        <v>4529901</v>
      </c>
      <c r="E439" s="24">
        <v>112</v>
      </c>
      <c r="F439" s="24"/>
      <c r="G439" s="47">
        <v>10.3</v>
      </c>
    </row>
    <row r="440" spans="1:7" ht="23.25" customHeight="1">
      <c r="A440" s="42" t="s">
        <v>219</v>
      </c>
      <c r="B440" s="88">
        <v>911</v>
      </c>
      <c r="C440" s="24" t="s">
        <v>24</v>
      </c>
      <c r="D440" s="24">
        <v>4529901</v>
      </c>
      <c r="E440" s="24" t="s">
        <v>220</v>
      </c>
      <c r="F440" s="24" t="s">
        <v>220</v>
      </c>
      <c r="G440" s="47">
        <f>G441</f>
        <v>1905</v>
      </c>
    </row>
    <row r="441" spans="1:7" ht="23.25" customHeight="1">
      <c r="A441" s="42" t="s">
        <v>221</v>
      </c>
      <c r="B441" s="88">
        <v>911</v>
      </c>
      <c r="C441" s="24" t="s">
        <v>24</v>
      </c>
      <c r="D441" s="24">
        <v>4529901</v>
      </c>
      <c r="E441" s="24" t="s">
        <v>222</v>
      </c>
      <c r="F441" s="24" t="s">
        <v>222</v>
      </c>
      <c r="G441" s="47">
        <f>G443+G442</f>
        <v>1905</v>
      </c>
    </row>
    <row r="442" spans="1:7" ht="21.75" customHeight="1">
      <c r="A442" s="42" t="s">
        <v>384</v>
      </c>
      <c r="B442" s="88">
        <v>911</v>
      </c>
      <c r="C442" s="24" t="s">
        <v>24</v>
      </c>
      <c r="D442" s="24">
        <v>4529901</v>
      </c>
      <c r="E442" s="31" t="s">
        <v>224</v>
      </c>
      <c r="F442" s="24"/>
      <c r="G442" s="47">
        <f>218+18+30+19-3</f>
        <v>282</v>
      </c>
    </row>
    <row r="443" spans="1:7" ht="22.5" customHeight="1">
      <c r="A443" s="42" t="s">
        <v>225</v>
      </c>
      <c r="B443" s="88">
        <v>911</v>
      </c>
      <c r="C443" s="24" t="s">
        <v>24</v>
      </c>
      <c r="D443" s="24">
        <v>4529901</v>
      </c>
      <c r="E443" s="24" t="s">
        <v>226</v>
      </c>
      <c r="F443" s="24" t="s">
        <v>226</v>
      </c>
      <c r="G443" s="47">
        <f>1622.9+0.1</f>
        <v>1623</v>
      </c>
    </row>
    <row r="444" spans="1:7" ht="13.5" customHeight="1">
      <c r="A444" s="42" t="s">
        <v>200</v>
      </c>
      <c r="B444" s="88">
        <v>911</v>
      </c>
      <c r="C444" s="24" t="s">
        <v>24</v>
      </c>
      <c r="D444" s="24">
        <v>4529901</v>
      </c>
      <c r="E444" s="24">
        <v>800</v>
      </c>
      <c r="F444" s="24"/>
      <c r="G444" s="47">
        <f>G445</f>
        <v>18.099999999999998</v>
      </c>
    </row>
    <row r="445" spans="1:7" ht="24" customHeight="1">
      <c r="A445" s="42" t="s">
        <v>328</v>
      </c>
      <c r="B445" s="88">
        <v>911</v>
      </c>
      <c r="C445" s="24" t="s">
        <v>24</v>
      </c>
      <c r="D445" s="24">
        <v>4529901</v>
      </c>
      <c r="E445" s="59" t="s">
        <v>329</v>
      </c>
      <c r="F445" s="24"/>
      <c r="G445" s="47">
        <f>G446+G447</f>
        <v>18.099999999999998</v>
      </c>
    </row>
    <row r="446" spans="1:7" ht="11.25" customHeight="1">
      <c r="A446" s="42" t="s">
        <v>330</v>
      </c>
      <c r="B446" s="88">
        <v>911</v>
      </c>
      <c r="C446" s="24" t="s">
        <v>24</v>
      </c>
      <c r="D446" s="24">
        <v>4529901</v>
      </c>
      <c r="E446" s="24">
        <v>851</v>
      </c>
      <c r="F446" s="24"/>
      <c r="G446" s="47">
        <v>2.9</v>
      </c>
    </row>
    <row r="447" spans="1:7" ht="12.75" customHeight="1">
      <c r="A447" s="42" t="s">
        <v>331</v>
      </c>
      <c r="B447" s="88">
        <v>911</v>
      </c>
      <c r="C447" s="24" t="s">
        <v>24</v>
      </c>
      <c r="D447" s="24">
        <v>4529901</v>
      </c>
      <c r="E447" s="24">
        <v>852</v>
      </c>
      <c r="F447" s="24"/>
      <c r="G447" s="47">
        <v>15.2</v>
      </c>
    </row>
    <row r="448" spans="1:7" ht="11.25" customHeight="1">
      <c r="A448" s="30" t="s">
        <v>126</v>
      </c>
      <c r="B448" s="88">
        <v>911</v>
      </c>
      <c r="C448" s="24" t="s">
        <v>24</v>
      </c>
      <c r="D448" s="24">
        <v>4529909</v>
      </c>
      <c r="E448" s="24"/>
      <c r="F448" s="89"/>
      <c r="G448" s="47">
        <f>G449</f>
        <v>3743.7</v>
      </c>
    </row>
    <row r="449" spans="1:7" ht="21.75" customHeight="1">
      <c r="A449" s="102" t="s">
        <v>56</v>
      </c>
      <c r="B449" s="88">
        <v>911</v>
      </c>
      <c r="C449" s="24" t="s">
        <v>24</v>
      </c>
      <c r="D449" s="24">
        <v>4529909</v>
      </c>
      <c r="E449" s="24"/>
      <c r="F449" s="24"/>
      <c r="G449" s="47">
        <f>G450</f>
        <v>3743.7</v>
      </c>
    </row>
    <row r="450" spans="1:7" ht="33" customHeight="1">
      <c r="A450" s="42" t="s">
        <v>192</v>
      </c>
      <c r="B450" s="88">
        <v>911</v>
      </c>
      <c r="C450" s="24" t="s">
        <v>24</v>
      </c>
      <c r="D450" s="24">
        <v>4529909</v>
      </c>
      <c r="E450" s="24">
        <v>600</v>
      </c>
      <c r="F450" s="24">
        <f>G450</f>
        <v>3743.7</v>
      </c>
      <c r="G450" s="47">
        <f>G451</f>
        <v>3743.7</v>
      </c>
    </row>
    <row r="451" spans="1:7" ht="11.25" customHeight="1">
      <c r="A451" s="42" t="s">
        <v>194</v>
      </c>
      <c r="B451" s="88">
        <v>911</v>
      </c>
      <c r="C451" s="24" t="s">
        <v>24</v>
      </c>
      <c r="D451" s="24">
        <v>4529909</v>
      </c>
      <c r="E451" s="24">
        <v>610</v>
      </c>
      <c r="F451" s="24"/>
      <c r="G451" s="47">
        <f>G452+G453</f>
        <v>3743.7</v>
      </c>
    </row>
    <row r="452" spans="1:7" ht="33" customHeight="1">
      <c r="A452" s="42" t="s">
        <v>196</v>
      </c>
      <c r="B452" s="88">
        <v>911</v>
      </c>
      <c r="C452" s="24" t="s">
        <v>24</v>
      </c>
      <c r="D452" s="24">
        <v>4529909</v>
      </c>
      <c r="E452" s="24">
        <v>611</v>
      </c>
      <c r="F452" s="24"/>
      <c r="G452" s="47">
        <f>3170-9+99+381+3.5+80</f>
        <v>3724.5</v>
      </c>
    </row>
    <row r="453" spans="1:7" ht="13.5" customHeight="1">
      <c r="A453" s="28" t="s">
        <v>198</v>
      </c>
      <c r="B453" s="88">
        <v>911</v>
      </c>
      <c r="C453" s="24" t="s">
        <v>24</v>
      </c>
      <c r="D453" s="24">
        <v>4529909</v>
      </c>
      <c r="E453" s="24">
        <v>612</v>
      </c>
      <c r="F453" s="24"/>
      <c r="G453" s="47">
        <v>19.2</v>
      </c>
    </row>
    <row r="454" spans="1:7" ht="10.5" customHeight="1">
      <c r="A454" s="42" t="s">
        <v>417</v>
      </c>
      <c r="B454" s="58">
        <v>911</v>
      </c>
      <c r="C454" s="31" t="s">
        <v>24</v>
      </c>
      <c r="D454" s="31" t="s">
        <v>448</v>
      </c>
      <c r="E454" s="59"/>
      <c r="F454" s="24"/>
      <c r="G454" s="47">
        <f>G455</f>
        <v>344</v>
      </c>
    </row>
    <row r="455" spans="1:7" ht="24" customHeight="1">
      <c r="A455" s="42" t="s">
        <v>269</v>
      </c>
      <c r="B455" s="88">
        <v>911</v>
      </c>
      <c r="C455" s="24" t="s">
        <v>24</v>
      </c>
      <c r="D455" s="24" t="s">
        <v>270</v>
      </c>
      <c r="E455" s="24"/>
      <c r="F455" s="24"/>
      <c r="G455" s="47">
        <f>G456</f>
        <v>344</v>
      </c>
    </row>
    <row r="456" spans="1:7" ht="45.75" customHeight="1">
      <c r="A456" s="42" t="s">
        <v>202</v>
      </c>
      <c r="B456" s="88">
        <v>911</v>
      </c>
      <c r="C456" s="24" t="s">
        <v>24</v>
      </c>
      <c r="D456" s="24" t="s">
        <v>270</v>
      </c>
      <c r="E456" s="24" t="s">
        <v>205</v>
      </c>
      <c r="F456" s="24"/>
      <c r="G456" s="47">
        <f>G457</f>
        <v>344</v>
      </c>
    </row>
    <row r="457" spans="1:7" ht="24" customHeight="1">
      <c r="A457" s="42" t="s">
        <v>210</v>
      </c>
      <c r="B457" s="88">
        <v>911</v>
      </c>
      <c r="C457" s="24" t="s">
        <v>24</v>
      </c>
      <c r="D457" s="24" t="s">
        <v>270</v>
      </c>
      <c r="E457" s="24" t="s">
        <v>206</v>
      </c>
      <c r="F457" s="24"/>
      <c r="G457" s="47">
        <f>G458</f>
        <v>344</v>
      </c>
    </row>
    <row r="458" spans="1:7" ht="12.75" customHeight="1">
      <c r="A458" s="42" t="s">
        <v>204</v>
      </c>
      <c r="B458" s="88">
        <v>911</v>
      </c>
      <c r="C458" s="24" t="s">
        <v>24</v>
      </c>
      <c r="D458" s="24" t="s">
        <v>270</v>
      </c>
      <c r="E458" s="24" t="s">
        <v>185</v>
      </c>
      <c r="F458" s="24"/>
      <c r="G458" s="47">
        <f>340+4</f>
        <v>344</v>
      </c>
    </row>
    <row r="459" spans="1:7" ht="10.5" customHeight="1">
      <c r="A459" s="42" t="s">
        <v>273</v>
      </c>
      <c r="B459" s="88">
        <v>911</v>
      </c>
      <c r="C459" s="24" t="s">
        <v>24</v>
      </c>
      <c r="D459" s="24">
        <v>522</v>
      </c>
      <c r="E459" s="24"/>
      <c r="F459" s="24">
        <v>1100</v>
      </c>
      <c r="G459" s="47">
        <f>G460</f>
        <v>1726.5</v>
      </c>
    </row>
    <row r="460" spans="1:7" ht="32.25" customHeight="1">
      <c r="A460" s="42" t="s">
        <v>433</v>
      </c>
      <c r="B460" s="88">
        <v>911</v>
      </c>
      <c r="C460" s="24" t="s">
        <v>24</v>
      </c>
      <c r="D460" s="24">
        <v>5227100</v>
      </c>
      <c r="E460" s="24"/>
      <c r="F460" s="24">
        <v>1100</v>
      </c>
      <c r="G460" s="47">
        <f>G461+G465+G472</f>
        <v>1726.5</v>
      </c>
    </row>
    <row r="461" spans="1:7" ht="44.25" customHeight="1">
      <c r="A461" s="42" t="s">
        <v>478</v>
      </c>
      <c r="B461" s="88">
        <v>911</v>
      </c>
      <c r="C461" s="24" t="s">
        <v>24</v>
      </c>
      <c r="D461" s="24">
        <v>5227101</v>
      </c>
      <c r="E461" s="24"/>
      <c r="F461" s="24">
        <v>1100</v>
      </c>
      <c r="G461" s="47">
        <f>G462</f>
        <v>1175</v>
      </c>
    </row>
    <row r="462" spans="1:7" ht="21.75" customHeight="1">
      <c r="A462" s="42" t="s">
        <v>219</v>
      </c>
      <c r="B462" s="88">
        <v>911</v>
      </c>
      <c r="C462" s="24" t="s">
        <v>24</v>
      </c>
      <c r="D462" s="24">
        <v>5227101</v>
      </c>
      <c r="E462" s="24">
        <v>200</v>
      </c>
      <c r="F462" s="24">
        <v>1100</v>
      </c>
      <c r="G462" s="47">
        <f>G463</f>
        <v>1175</v>
      </c>
    </row>
    <row r="463" spans="1:7" ht="19.5" customHeight="1">
      <c r="A463" s="42" t="s">
        <v>221</v>
      </c>
      <c r="B463" s="88">
        <v>911</v>
      </c>
      <c r="C463" s="24" t="s">
        <v>24</v>
      </c>
      <c r="D463" s="24">
        <v>5227101</v>
      </c>
      <c r="E463" s="24">
        <v>240</v>
      </c>
      <c r="F463" s="24">
        <v>1100</v>
      </c>
      <c r="G463" s="47">
        <f>G464</f>
        <v>1175</v>
      </c>
    </row>
    <row r="464" spans="1:7" ht="23.25" customHeight="1">
      <c r="A464" s="42" t="s">
        <v>225</v>
      </c>
      <c r="B464" s="88">
        <v>911</v>
      </c>
      <c r="C464" s="24" t="s">
        <v>24</v>
      </c>
      <c r="D464" s="24">
        <v>5227101</v>
      </c>
      <c r="E464" s="24">
        <v>244</v>
      </c>
      <c r="F464" s="24">
        <v>1100</v>
      </c>
      <c r="G464" s="47">
        <f>1100+75</f>
        <v>1175</v>
      </c>
    </row>
    <row r="465" spans="1:7" ht="32.25" customHeight="1">
      <c r="A465" s="42" t="s">
        <v>434</v>
      </c>
      <c r="B465" s="88">
        <v>911</v>
      </c>
      <c r="C465" s="24" t="s">
        <v>24</v>
      </c>
      <c r="D465" s="24">
        <v>5227104</v>
      </c>
      <c r="E465" s="24"/>
      <c r="F465" s="24">
        <v>152</v>
      </c>
      <c r="G465" s="47">
        <f>G469+G466</f>
        <v>51.3</v>
      </c>
    </row>
    <row r="466" spans="1:7" ht="21" customHeight="1">
      <c r="A466" s="42" t="s">
        <v>219</v>
      </c>
      <c r="B466" s="88">
        <v>911</v>
      </c>
      <c r="C466" s="24" t="s">
        <v>24</v>
      </c>
      <c r="D466" s="24">
        <v>5227104</v>
      </c>
      <c r="E466" s="24">
        <v>200</v>
      </c>
      <c r="F466" s="24"/>
      <c r="G466" s="47">
        <f>G467</f>
        <v>25.3</v>
      </c>
    </row>
    <row r="467" spans="1:7" ht="21.75" customHeight="1">
      <c r="A467" s="42" t="s">
        <v>221</v>
      </c>
      <c r="B467" s="88">
        <v>911</v>
      </c>
      <c r="C467" s="24" t="s">
        <v>24</v>
      </c>
      <c r="D467" s="24">
        <v>5227104</v>
      </c>
      <c r="E467" s="24">
        <v>240</v>
      </c>
      <c r="F467" s="24"/>
      <c r="G467" s="47">
        <f>G468</f>
        <v>25.3</v>
      </c>
    </row>
    <row r="468" spans="1:7" ht="24" customHeight="1">
      <c r="A468" s="42" t="s">
        <v>225</v>
      </c>
      <c r="B468" s="88">
        <v>911</v>
      </c>
      <c r="C468" s="24" t="s">
        <v>24</v>
      </c>
      <c r="D468" s="24">
        <v>5227104</v>
      </c>
      <c r="E468" s="24">
        <v>244</v>
      </c>
      <c r="F468" s="24"/>
      <c r="G468" s="47">
        <v>25.3</v>
      </c>
    </row>
    <row r="469" spans="1:7" ht="32.25" customHeight="1">
      <c r="A469" s="42" t="s">
        <v>192</v>
      </c>
      <c r="B469" s="88">
        <v>911</v>
      </c>
      <c r="C469" s="24" t="s">
        <v>24</v>
      </c>
      <c r="D469" s="24">
        <v>5227104</v>
      </c>
      <c r="E469" s="24">
        <v>600</v>
      </c>
      <c r="F469" s="24">
        <v>152</v>
      </c>
      <c r="G469" s="47">
        <f>G470</f>
        <v>26</v>
      </c>
    </row>
    <row r="470" spans="1:7" ht="12" customHeight="1">
      <c r="A470" s="42" t="s">
        <v>194</v>
      </c>
      <c r="B470" s="88">
        <v>911</v>
      </c>
      <c r="C470" s="24" t="s">
        <v>24</v>
      </c>
      <c r="D470" s="24">
        <v>5227104</v>
      </c>
      <c r="E470" s="24">
        <v>610</v>
      </c>
      <c r="F470" s="24">
        <v>152</v>
      </c>
      <c r="G470" s="47">
        <f>G471</f>
        <v>26</v>
      </c>
    </row>
    <row r="471" spans="1:7" ht="17.25" customHeight="1">
      <c r="A471" s="28" t="s">
        <v>198</v>
      </c>
      <c r="B471" s="88">
        <v>911</v>
      </c>
      <c r="C471" s="24" t="s">
        <v>24</v>
      </c>
      <c r="D471" s="24">
        <v>5227104</v>
      </c>
      <c r="E471" s="24">
        <v>612</v>
      </c>
      <c r="F471" s="24"/>
      <c r="G471" s="47">
        <f>26</f>
        <v>26</v>
      </c>
    </row>
    <row r="472" spans="1:7" ht="23.25" customHeight="1">
      <c r="A472" s="42" t="s">
        <v>493</v>
      </c>
      <c r="B472" s="88">
        <v>911</v>
      </c>
      <c r="C472" s="24" t="s">
        <v>24</v>
      </c>
      <c r="D472" s="24">
        <v>5227108</v>
      </c>
      <c r="E472" s="24"/>
      <c r="F472" s="24">
        <v>525</v>
      </c>
      <c r="G472" s="47">
        <f>G476+G473</f>
        <v>500.2</v>
      </c>
    </row>
    <row r="473" spans="1:7" ht="23.25" customHeight="1">
      <c r="A473" s="42" t="s">
        <v>219</v>
      </c>
      <c r="B473" s="88">
        <v>911</v>
      </c>
      <c r="C473" s="24" t="s">
        <v>24</v>
      </c>
      <c r="D473" s="24">
        <v>5227108</v>
      </c>
      <c r="E473" s="24">
        <v>200</v>
      </c>
      <c r="F473" s="24"/>
      <c r="G473" s="47">
        <f>G474</f>
        <v>5.2</v>
      </c>
    </row>
    <row r="474" spans="1:7" ht="23.25" customHeight="1">
      <c r="A474" s="42" t="s">
        <v>221</v>
      </c>
      <c r="B474" s="88">
        <v>911</v>
      </c>
      <c r="C474" s="24" t="s">
        <v>24</v>
      </c>
      <c r="D474" s="24">
        <v>5227108</v>
      </c>
      <c r="E474" s="24">
        <v>240</v>
      </c>
      <c r="F474" s="24"/>
      <c r="G474" s="47">
        <f>G475</f>
        <v>5.2</v>
      </c>
    </row>
    <row r="475" spans="1:7" ht="21.75" customHeight="1">
      <c r="A475" s="42" t="s">
        <v>225</v>
      </c>
      <c r="B475" s="88">
        <v>911</v>
      </c>
      <c r="C475" s="24" t="s">
        <v>24</v>
      </c>
      <c r="D475" s="24">
        <v>5227108</v>
      </c>
      <c r="E475" s="24">
        <v>244</v>
      </c>
      <c r="F475" s="24"/>
      <c r="G475" s="47">
        <f>6-6+5.2</f>
        <v>5.2</v>
      </c>
    </row>
    <row r="476" spans="1:7" ht="33.75" customHeight="1">
      <c r="A476" s="42" t="s">
        <v>192</v>
      </c>
      <c r="B476" s="88">
        <v>911</v>
      </c>
      <c r="C476" s="24" t="s">
        <v>24</v>
      </c>
      <c r="D476" s="24">
        <v>5227108</v>
      </c>
      <c r="E476" s="24">
        <v>600</v>
      </c>
      <c r="F476" s="24">
        <v>525</v>
      </c>
      <c r="G476" s="47">
        <f>G477</f>
        <v>495</v>
      </c>
    </row>
    <row r="477" spans="1:7" ht="12.75" customHeight="1">
      <c r="A477" s="42" t="s">
        <v>194</v>
      </c>
      <c r="B477" s="88">
        <v>911</v>
      </c>
      <c r="C477" s="24" t="s">
        <v>24</v>
      </c>
      <c r="D477" s="24">
        <v>5227108</v>
      </c>
      <c r="E477" s="24">
        <v>610</v>
      </c>
      <c r="F477" s="24">
        <v>525</v>
      </c>
      <c r="G477" s="47">
        <f>G478</f>
        <v>495</v>
      </c>
    </row>
    <row r="478" spans="1:7" ht="12.75" customHeight="1">
      <c r="A478" s="28" t="s">
        <v>198</v>
      </c>
      <c r="B478" s="88">
        <v>911</v>
      </c>
      <c r="C478" s="24" t="s">
        <v>24</v>
      </c>
      <c r="D478" s="24">
        <v>5227108</v>
      </c>
      <c r="E478" s="24">
        <v>612</v>
      </c>
      <c r="F478" s="24">
        <v>525</v>
      </c>
      <c r="G478" s="47">
        <v>495</v>
      </c>
    </row>
    <row r="479" spans="1:7" ht="13.5" customHeight="1">
      <c r="A479" s="42" t="s">
        <v>337</v>
      </c>
      <c r="B479" s="88">
        <v>911</v>
      </c>
      <c r="C479" s="24" t="s">
        <v>24</v>
      </c>
      <c r="D479" s="24">
        <v>795</v>
      </c>
      <c r="E479" s="24"/>
      <c r="F479" s="116"/>
      <c r="G479" s="144">
        <f>G484+G498+G502+G481+G491</f>
        <v>15084.3</v>
      </c>
    </row>
    <row r="480" spans="1:7" ht="15.75" customHeight="1">
      <c r="A480" s="32" t="s">
        <v>261</v>
      </c>
      <c r="B480" s="88">
        <v>911</v>
      </c>
      <c r="C480" s="24" t="s">
        <v>24</v>
      </c>
      <c r="D480" s="24">
        <v>7950600</v>
      </c>
      <c r="E480" s="24"/>
      <c r="F480" s="116"/>
      <c r="G480" s="144">
        <f>G481</f>
        <v>4351.9</v>
      </c>
    </row>
    <row r="481" spans="1:7" ht="21.75" customHeight="1">
      <c r="A481" s="42" t="s">
        <v>219</v>
      </c>
      <c r="B481" s="88">
        <v>911</v>
      </c>
      <c r="C481" s="24" t="s">
        <v>24</v>
      </c>
      <c r="D481" s="24">
        <v>7950600</v>
      </c>
      <c r="E481" s="24" t="s">
        <v>220</v>
      </c>
      <c r="F481" s="116"/>
      <c r="G481" s="144">
        <f>G482</f>
        <v>4351.9</v>
      </c>
    </row>
    <row r="482" spans="1:7" ht="21.75" customHeight="1">
      <c r="A482" s="42" t="s">
        <v>221</v>
      </c>
      <c r="B482" s="88">
        <v>911</v>
      </c>
      <c r="C482" s="24" t="s">
        <v>24</v>
      </c>
      <c r="D482" s="24">
        <v>7950600</v>
      </c>
      <c r="E482" s="24" t="s">
        <v>222</v>
      </c>
      <c r="F482" s="116"/>
      <c r="G482" s="144">
        <f>G483</f>
        <v>4351.9</v>
      </c>
    </row>
    <row r="483" spans="1:7" ht="21.75" customHeight="1">
      <c r="A483" s="42" t="s">
        <v>225</v>
      </c>
      <c r="B483" s="88">
        <v>911</v>
      </c>
      <c r="C483" s="24" t="s">
        <v>24</v>
      </c>
      <c r="D483" s="24">
        <v>7950600</v>
      </c>
      <c r="E483" s="24" t="s">
        <v>226</v>
      </c>
      <c r="F483" s="116"/>
      <c r="G483" s="144">
        <v>4351.9</v>
      </c>
    </row>
    <row r="484" spans="1:7" ht="12.75" customHeight="1">
      <c r="A484" s="32" t="s">
        <v>261</v>
      </c>
      <c r="B484" s="88">
        <v>911</v>
      </c>
      <c r="C484" s="24" t="s">
        <v>24</v>
      </c>
      <c r="D484" s="24">
        <v>7950600</v>
      </c>
      <c r="E484" s="24"/>
      <c r="F484" s="24">
        <f>G484</f>
        <v>9817</v>
      </c>
      <c r="G484" s="47">
        <f>G485+G489</f>
        <v>9817</v>
      </c>
    </row>
    <row r="485" spans="1:7" ht="35.25" customHeight="1">
      <c r="A485" s="42" t="s">
        <v>192</v>
      </c>
      <c r="B485" s="88">
        <v>911</v>
      </c>
      <c r="C485" s="24" t="s">
        <v>24</v>
      </c>
      <c r="D485" s="24">
        <v>7950600</v>
      </c>
      <c r="E485" s="24" t="s">
        <v>193</v>
      </c>
      <c r="F485" s="24"/>
      <c r="G485" s="47">
        <f>G486</f>
        <v>8570</v>
      </c>
    </row>
    <row r="486" spans="1:7" ht="12" customHeight="1">
      <c r="A486" s="42" t="s">
        <v>194</v>
      </c>
      <c r="B486" s="88">
        <v>911</v>
      </c>
      <c r="C486" s="24" t="s">
        <v>24</v>
      </c>
      <c r="D486" s="24">
        <v>7950600</v>
      </c>
      <c r="E486" s="24" t="s">
        <v>195</v>
      </c>
      <c r="F486" s="24"/>
      <c r="G486" s="47">
        <f>G487+G488</f>
        <v>8570</v>
      </c>
    </row>
    <row r="487" spans="1:7" ht="36.75" customHeight="1">
      <c r="A487" s="42" t="s">
        <v>196</v>
      </c>
      <c r="B487" s="88">
        <v>911</v>
      </c>
      <c r="C487" s="24" t="s">
        <v>24</v>
      </c>
      <c r="D487" s="24">
        <v>7950600</v>
      </c>
      <c r="E487" s="24" t="s">
        <v>197</v>
      </c>
      <c r="F487" s="24"/>
      <c r="G487" s="47">
        <v>0</v>
      </c>
    </row>
    <row r="488" spans="1:7" ht="12.75" customHeight="1">
      <c r="A488" s="28" t="s">
        <v>198</v>
      </c>
      <c r="B488" s="88">
        <v>911</v>
      </c>
      <c r="C488" s="24" t="s">
        <v>24</v>
      </c>
      <c r="D488" s="24">
        <v>7950600</v>
      </c>
      <c r="E488" s="24">
        <v>612</v>
      </c>
      <c r="F488" s="24"/>
      <c r="G488" s="47">
        <f>19947+50-3017-1686-670-1621+1673-1280-3275-306-1287+42</f>
        <v>8570</v>
      </c>
    </row>
    <row r="489" spans="1:7" ht="12" customHeight="1">
      <c r="A489" s="28" t="s">
        <v>482</v>
      </c>
      <c r="B489" s="88">
        <v>911</v>
      </c>
      <c r="C489" s="24" t="s">
        <v>24</v>
      </c>
      <c r="D489" s="24">
        <v>7950600</v>
      </c>
      <c r="E489" s="24">
        <v>620</v>
      </c>
      <c r="F489" s="24"/>
      <c r="G489" s="47">
        <f>G490</f>
        <v>1247</v>
      </c>
    </row>
    <row r="490" spans="1:7" ht="11.25" customHeight="1">
      <c r="A490" s="28" t="s">
        <v>483</v>
      </c>
      <c r="B490" s="88">
        <v>911</v>
      </c>
      <c r="C490" s="24" t="s">
        <v>24</v>
      </c>
      <c r="D490" s="24">
        <v>7950600</v>
      </c>
      <c r="E490" s="24">
        <v>622</v>
      </c>
      <c r="F490" s="24"/>
      <c r="G490" s="47">
        <f>1686+1621-1673-387</f>
        <v>1247</v>
      </c>
    </row>
    <row r="491" spans="1:7" ht="21" customHeight="1">
      <c r="A491" s="28" t="s">
        <v>499</v>
      </c>
      <c r="B491" s="88">
        <v>911</v>
      </c>
      <c r="C491" s="24" t="s">
        <v>24</v>
      </c>
      <c r="D491" s="24">
        <v>7952000</v>
      </c>
      <c r="E491" s="24"/>
      <c r="F491" s="24">
        <v>221</v>
      </c>
      <c r="G491" s="47">
        <f>G492+G495</f>
        <v>169.9</v>
      </c>
    </row>
    <row r="492" spans="1:7" ht="21" customHeight="1">
      <c r="A492" s="28" t="s">
        <v>219</v>
      </c>
      <c r="B492" s="88">
        <v>911</v>
      </c>
      <c r="C492" s="24" t="s">
        <v>24</v>
      </c>
      <c r="D492" s="24">
        <v>7952000</v>
      </c>
      <c r="E492" s="24">
        <v>200</v>
      </c>
      <c r="F492" s="24">
        <v>10</v>
      </c>
      <c r="G492" s="47">
        <f>G493</f>
        <v>9.9</v>
      </c>
    </row>
    <row r="493" spans="1:7" ht="21" customHeight="1">
      <c r="A493" s="28" t="s">
        <v>221</v>
      </c>
      <c r="B493" s="88">
        <v>911</v>
      </c>
      <c r="C493" s="24" t="s">
        <v>24</v>
      </c>
      <c r="D493" s="24">
        <v>7952000</v>
      </c>
      <c r="E493" s="24">
        <v>240</v>
      </c>
      <c r="F493" s="24">
        <v>10</v>
      </c>
      <c r="G493" s="47">
        <f>G494</f>
        <v>9.9</v>
      </c>
    </row>
    <row r="494" spans="1:7" ht="21" customHeight="1">
      <c r="A494" s="28" t="s">
        <v>225</v>
      </c>
      <c r="B494" s="88">
        <v>911</v>
      </c>
      <c r="C494" s="24" t="s">
        <v>24</v>
      </c>
      <c r="D494" s="24">
        <v>7952000</v>
      </c>
      <c r="E494" s="24">
        <v>244</v>
      </c>
      <c r="F494" s="24">
        <v>10</v>
      </c>
      <c r="G494" s="47">
        <v>9.9</v>
      </c>
    </row>
    <row r="495" spans="1:7" ht="21" customHeight="1">
      <c r="A495" s="28" t="s">
        <v>192</v>
      </c>
      <c r="B495" s="88">
        <v>911</v>
      </c>
      <c r="C495" s="24" t="s">
        <v>24</v>
      </c>
      <c r="D495" s="24">
        <v>7952000</v>
      </c>
      <c r="E495" s="24">
        <v>600</v>
      </c>
      <c r="F495" s="24">
        <v>211</v>
      </c>
      <c r="G495" s="47">
        <f>G496</f>
        <v>160</v>
      </c>
    </row>
    <row r="496" spans="1:7" ht="12.75" customHeight="1">
      <c r="A496" s="28" t="s">
        <v>194</v>
      </c>
      <c r="B496" s="88">
        <v>911</v>
      </c>
      <c r="C496" s="24" t="s">
        <v>24</v>
      </c>
      <c r="D496" s="24">
        <v>7952000</v>
      </c>
      <c r="E496" s="24">
        <v>610</v>
      </c>
      <c r="F496" s="24">
        <v>211</v>
      </c>
      <c r="G496" s="47">
        <f>G497</f>
        <v>160</v>
      </c>
    </row>
    <row r="497" spans="1:7" ht="15" customHeight="1">
      <c r="A497" s="28" t="s">
        <v>198</v>
      </c>
      <c r="B497" s="88">
        <v>911</v>
      </c>
      <c r="C497" s="24" t="s">
        <v>24</v>
      </c>
      <c r="D497" s="24">
        <v>7952000</v>
      </c>
      <c r="E497" s="24">
        <v>612</v>
      </c>
      <c r="F497" s="24"/>
      <c r="G497" s="47">
        <v>160</v>
      </c>
    </row>
    <row r="498" spans="1:7" ht="21" customHeight="1">
      <c r="A498" s="42" t="s">
        <v>259</v>
      </c>
      <c r="B498" s="88">
        <v>911</v>
      </c>
      <c r="C498" s="24" t="s">
        <v>24</v>
      </c>
      <c r="D498" s="31" t="s">
        <v>265</v>
      </c>
      <c r="E498" s="31"/>
      <c r="F498" s="24"/>
      <c r="G498" s="47">
        <f>G499</f>
        <v>459</v>
      </c>
    </row>
    <row r="499" spans="1:7" ht="23.25" customHeight="1">
      <c r="A499" s="42" t="s">
        <v>219</v>
      </c>
      <c r="B499" s="88">
        <v>911</v>
      </c>
      <c r="C499" s="24" t="s">
        <v>24</v>
      </c>
      <c r="D499" s="31" t="s">
        <v>265</v>
      </c>
      <c r="E499" s="31" t="s">
        <v>220</v>
      </c>
      <c r="F499" s="24"/>
      <c r="G499" s="47">
        <f>G500</f>
        <v>459</v>
      </c>
    </row>
    <row r="500" spans="1:7" ht="23.25" customHeight="1">
      <c r="A500" s="42" t="s">
        <v>221</v>
      </c>
      <c r="B500" s="88">
        <v>911</v>
      </c>
      <c r="C500" s="24" t="s">
        <v>24</v>
      </c>
      <c r="D500" s="31" t="s">
        <v>265</v>
      </c>
      <c r="E500" s="31" t="s">
        <v>222</v>
      </c>
      <c r="F500" s="24"/>
      <c r="G500" s="47">
        <f>G501</f>
        <v>459</v>
      </c>
    </row>
    <row r="501" spans="1:7" ht="22.5" customHeight="1">
      <c r="A501" s="42" t="s">
        <v>384</v>
      </c>
      <c r="B501" s="88">
        <v>911</v>
      </c>
      <c r="C501" s="24" t="s">
        <v>24</v>
      </c>
      <c r="D501" s="31" t="s">
        <v>265</v>
      </c>
      <c r="E501" s="31" t="s">
        <v>224</v>
      </c>
      <c r="F501" s="24"/>
      <c r="G501" s="47">
        <v>459</v>
      </c>
    </row>
    <row r="502" spans="1:7" ht="24" customHeight="1">
      <c r="A502" s="49" t="s">
        <v>402</v>
      </c>
      <c r="B502" s="88">
        <v>911</v>
      </c>
      <c r="C502" s="24" t="s">
        <v>24</v>
      </c>
      <c r="D502" s="31" t="s">
        <v>403</v>
      </c>
      <c r="E502" s="31"/>
      <c r="F502" s="24"/>
      <c r="G502" s="47">
        <f>G503</f>
        <v>286.5</v>
      </c>
    </row>
    <row r="503" spans="1:7" ht="33.75" customHeight="1">
      <c r="A503" s="42" t="s">
        <v>192</v>
      </c>
      <c r="B503" s="88">
        <v>911</v>
      </c>
      <c r="C503" s="24" t="s">
        <v>24</v>
      </c>
      <c r="D503" s="31" t="s">
        <v>403</v>
      </c>
      <c r="E503" s="24" t="s">
        <v>193</v>
      </c>
      <c r="F503" s="24"/>
      <c r="G503" s="47">
        <f>G504</f>
        <v>286.5</v>
      </c>
    </row>
    <row r="504" spans="1:7" ht="12" customHeight="1">
      <c r="A504" s="42" t="s">
        <v>194</v>
      </c>
      <c r="B504" s="88">
        <v>911</v>
      </c>
      <c r="C504" s="24" t="s">
        <v>24</v>
      </c>
      <c r="D504" s="31" t="s">
        <v>403</v>
      </c>
      <c r="E504" s="24" t="s">
        <v>195</v>
      </c>
      <c r="F504" s="24"/>
      <c r="G504" s="47">
        <f>G505</f>
        <v>286.5</v>
      </c>
    </row>
    <row r="505" spans="1:7" ht="13.5" customHeight="1">
      <c r="A505" s="28" t="s">
        <v>198</v>
      </c>
      <c r="B505" s="88">
        <v>911</v>
      </c>
      <c r="C505" s="24" t="s">
        <v>24</v>
      </c>
      <c r="D505" s="31" t="s">
        <v>403</v>
      </c>
      <c r="E505" s="31" t="s">
        <v>199</v>
      </c>
      <c r="F505" s="24"/>
      <c r="G505" s="47">
        <v>286.5</v>
      </c>
    </row>
    <row r="506" spans="1:7" ht="14.25" customHeight="1">
      <c r="A506" s="43" t="s">
        <v>107</v>
      </c>
      <c r="B506" s="41">
        <v>911</v>
      </c>
      <c r="C506" s="41">
        <v>10</v>
      </c>
      <c r="D506" s="92"/>
      <c r="E506" s="41"/>
      <c r="F506" s="41" t="e">
        <f>#REF!+#REF!+F514+F519+F521+#REF!+#REF!</f>
        <v>#REF!</v>
      </c>
      <c r="G506" s="50">
        <f>G507+G525</f>
        <v>7922.2</v>
      </c>
    </row>
    <row r="507" spans="1:7" ht="12" customHeight="1">
      <c r="A507" s="43" t="s">
        <v>108</v>
      </c>
      <c r="B507" s="41">
        <v>911</v>
      </c>
      <c r="C507" s="41">
        <v>1003</v>
      </c>
      <c r="D507" s="92"/>
      <c r="E507" s="41"/>
      <c r="F507" s="41"/>
      <c r="G507" s="50">
        <f>G509+G514+G518+G523</f>
        <v>2156.8</v>
      </c>
    </row>
    <row r="508" spans="1:7" ht="11.25" customHeight="1">
      <c r="A508" s="30" t="s">
        <v>58</v>
      </c>
      <c r="B508" s="24">
        <v>911</v>
      </c>
      <c r="C508" s="24">
        <v>1003</v>
      </c>
      <c r="D508" s="24">
        <v>505</v>
      </c>
      <c r="E508" s="24"/>
      <c r="F508" s="24"/>
      <c r="G508" s="47">
        <f>G509+G514+G523+G518</f>
        <v>2156.8</v>
      </c>
    </row>
    <row r="509" spans="1:7" ht="32.25" customHeight="1">
      <c r="A509" s="30" t="s">
        <v>68</v>
      </c>
      <c r="B509" s="88">
        <v>911</v>
      </c>
      <c r="C509" s="24">
        <v>1003</v>
      </c>
      <c r="D509" s="24">
        <v>5057100</v>
      </c>
      <c r="E509" s="24"/>
      <c r="F509" s="24">
        <v>162</v>
      </c>
      <c r="G509" s="47">
        <f>G512</f>
        <v>633.6</v>
      </c>
    </row>
    <row r="510" spans="1:7" ht="13.5" customHeight="1">
      <c r="A510" s="30" t="s">
        <v>69</v>
      </c>
      <c r="B510" s="58">
        <v>911</v>
      </c>
      <c r="C510" s="24">
        <v>1003</v>
      </c>
      <c r="D510" s="24">
        <v>5057100</v>
      </c>
      <c r="E510" s="24"/>
      <c r="F510" s="24"/>
      <c r="G510" s="47">
        <f>G511</f>
        <v>633.6</v>
      </c>
    </row>
    <row r="511" spans="1:7" ht="34.5" customHeight="1">
      <c r="A511" s="42" t="s">
        <v>192</v>
      </c>
      <c r="B511" s="58">
        <v>911</v>
      </c>
      <c r="C511" s="24">
        <v>1003</v>
      </c>
      <c r="D511" s="24">
        <v>5057100</v>
      </c>
      <c r="E511" s="24">
        <v>600</v>
      </c>
      <c r="F511" s="24"/>
      <c r="G511" s="47">
        <f>G512</f>
        <v>633.6</v>
      </c>
    </row>
    <row r="512" spans="1:7" ht="13.5" customHeight="1">
      <c r="A512" s="42" t="s">
        <v>466</v>
      </c>
      <c r="B512" s="58">
        <v>911</v>
      </c>
      <c r="C512" s="24">
        <v>1003</v>
      </c>
      <c r="D512" s="24">
        <v>5057100</v>
      </c>
      <c r="E512" s="31" t="s">
        <v>399</v>
      </c>
      <c r="F512" s="24"/>
      <c r="G512" s="47">
        <f>G513</f>
        <v>633.6</v>
      </c>
    </row>
    <row r="513" spans="1:7" ht="14.25" customHeight="1">
      <c r="A513" s="28" t="s">
        <v>483</v>
      </c>
      <c r="B513" s="58">
        <v>911</v>
      </c>
      <c r="C513" s="24">
        <v>1003</v>
      </c>
      <c r="D513" s="24">
        <v>5057101</v>
      </c>
      <c r="E513" s="31" t="s">
        <v>465</v>
      </c>
      <c r="F513" s="24">
        <v>162</v>
      </c>
      <c r="G513" s="47">
        <f>600+33.6</f>
        <v>633.6</v>
      </c>
    </row>
    <row r="514" spans="1:7" ht="21.75" customHeight="1">
      <c r="A514" s="30" t="s">
        <v>101</v>
      </c>
      <c r="B514" s="58">
        <v>911</v>
      </c>
      <c r="C514" s="21">
        <v>1003</v>
      </c>
      <c r="D514" s="31" t="s">
        <v>319</v>
      </c>
      <c r="E514" s="31"/>
      <c r="F514" s="21">
        <v>110</v>
      </c>
      <c r="G514" s="47">
        <f>G515+G517</f>
        <v>329</v>
      </c>
    </row>
    <row r="515" spans="1:7" ht="23.25" customHeight="1">
      <c r="A515" s="30" t="s">
        <v>169</v>
      </c>
      <c r="B515" s="58">
        <v>911</v>
      </c>
      <c r="C515" s="21">
        <v>1003</v>
      </c>
      <c r="D515" s="31" t="s">
        <v>320</v>
      </c>
      <c r="E515" s="31"/>
      <c r="F515" s="21"/>
      <c r="G515" s="47">
        <f>G516</f>
        <v>43</v>
      </c>
    </row>
    <row r="516" spans="1:7" ht="21.75" customHeight="1">
      <c r="A516" s="48" t="s">
        <v>191</v>
      </c>
      <c r="B516" s="58">
        <v>911</v>
      </c>
      <c r="C516" s="21">
        <v>1003</v>
      </c>
      <c r="D516" s="31" t="s">
        <v>320</v>
      </c>
      <c r="E516" s="31" t="s">
        <v>190</v>
      </c>
      <c r="F516" s="21">
        <v>110</v>
      </c>
      <c r="G516" s="47">
        <v>43</v>
      </c>
    </row>
    <row r="517" spans="1:7" ht="22.5" customHeight="1">
      <c r="A517" s="48" t="s">
        <v>189</v>
      </c>
      <c r="B517" s="58">
        <v>911</v>
      </c>
      <c r="C517" s="21">
        <v>1003</v>
      </c>
      <c r="D517" s="31" t="s">
        <v>320</v>
      </c>
      <c r="E517" s="31" t="s">
        <v>188</v>
      </c>
      <c r="F517" s="21"/>
      <c r="G517" s="47">
        <v>286</v>
      </c>
    </row>
    <row r="518" spans="1:7" ht="46.5" customHeight="1">
      <c r="A518" s="114" t="s">
        <v>170</v>
      </c>
      <c r="B518" s="88">
        <v>911</v>
      </c>
      <c r="C518" s="24">
        <v>1003</v>
      </c>
      <c r="D518" s="24" t="s">
        <v>323</v>
      </c>
      <c r="E518" s="24"/>
      <c r="F518" s="24"/>
      <c r="G518" s="47">
        <f>G519+G521</f>
        <v>76.4</v>
      </c>
    </row>
    <row r="519" spans="1:7" ht="34.5" customHeight="1">
      <c r="A519" s="102" t="s">
        <v>518</v>
      </c>
      <c r="B519" s="58">
        <v>911</v>
      </c>
      <c r="C519" s="21">
        <v>1003</v>
      </c>
      <c r="D519" s="31" t="s">
        <v>324</v>
      </c>
      <c r="E519" s="31"/>
      <c r="F519" s="21">
        <f>F520</f>
        <v>56</v>
      </c>
      <c r="G519" s="47">
        <f>G520</f>
        <v>71.4</v>
      </c>
    </row>
    <row r="520" spans="1:7" ht="23.25" customHeight="1">
      <c r="A520" s="48" t="s">
        <v>189</v>
      </c>
      <c r="B520" s="58">
        <v>911</v>
      </c>
      <c r="C520" s="21">
        <v>1003</v>
      </c>
      <c r="D520" s="31" t="s">
        <v>324</v>
      </c>
      <c r="E520" s="31" t="s">
        <v>188</v>
      </c>
      <c r="F520" s="21">
        <f>49+7</f>
        <v>56</v>
      </c>
      <c r="G520" s="47">
        <v>71.4</v>
      </c>
    </row>
    <row r="521" spans="1:7" ht="67.5" customHeight="1">
      <c r="A521" s="102" t="s">
        <v>15</v>
      </c>
      <c r="B521" s="58">
        <v>911</v>
      </c>
      <c r="C521" s="21">
        <v>1003</v>
      </c>
      <c r="D521" s="31" t="s">
        <v>325</v>
      </c>
      <c r="E521" s="31"/>
      <c r="F521" s="21">
        <v>7</v>
      </c>
      <c r="G521" s="47">
        <f>G522</f>
        <v>5</v>
      </c>
    </row>
    <row r="522" spans="1:7" ht="14.25" customHeight="1">
      <c r="A522" s="48" t="s">
        <v>252</v>
      </c>
      <c r="B522" s="58">
        <v>911</v>
      </c>
      <c r="C522" s="21">
        <v>1003</v>
      </c>
      <c r="D522" s="31" t="s">
        <v>325</v>
      </c>
      <c r="E522" s="31" t="s">
        <v>251</v>
      </c>
      <c r="F522" s="21">
        <v>7</v>
      </c>
      <c r="G522" s="47">
        <v>5</v>
      </c>
    </row>
    <row r="523" spans="1:7" ht="33" customHeight="1">
      <c r="A523" s="42" t="s">
        <v>171</v>
      </c>
      <c r="B523" s="58">
        <v>911</v>
      </c>
      <c r="C523" s="31">
        <v>1003</v>
      </c>
      <c r="D523" s="31" t="s">
        <v>326</v>
      </c>
      <c r="E523" s="31"/>
      <c r="F523" s="21"/>
      <c r="G523" s="47">
        <f>G524</f>
        <v>1117.8</v>
      </c>
    </row>
    <row r="524" spans="1:7" ht="23.25" customHeight="1">
      <c r="A524" s="48" t="s">
        <v>191</v>
      </c>
      <c r="B524" s="58">
        <v>911</v>
      </c>
      <c r="C524" s="31">
        <v>1003</v>
      </c>
      <c r="D524" s="31" t="s">
        <v>326</v>
      </c>
      <c r="E524" s="31" t="s">
        <v>190</v>
      </c>
      <c r="F524" s="21" t="e">
        <f>#REF!</f>
        <v>#REF!</v>
      </c>
      <c r="G524" s="47">
        <v>1117.8</v>
      </c>
    </row>
    <row r="525" spans="1:7" ht="13.5" customHeight="1">
      <c r="A525" s="56" t="s">
        <v>153</v>
      </c>
      <c r="B525" s="93">
        <v>911</v>
      </c>
      <c r="C525" s="41">
        <v>1004</v>
      </c>
      <c r="D525" s="41"/>
      <c r="E525" s="41"/>
      <c r="F525" s="104"/>
      <c r="G525" s="50">
        <f>G527+G531+G533+G540</f>
        <v>5765.4</v>
      </c>
    </row>
    <row r="526" spans="1:7" ht="14.25" customHeight="1">
      <c r="A526" s="30" t="s">
        <v>58</v>
      </c>
      <c r="B526" s="24">
        <v>911</v>
      </c>
      <c r="C526" s="24">
        <v>1004</v>
      </c>
      <c r="D526" s="24">
        <v>505</v>
      </c>
      <c r="E526" s="41"/>
      <c r="F526" s="104"/>
      <c r="G526" s="50">
        <f>G527</f>
        <v>119.1</v>
      </c>
    </row>
    <row r="527" spans="1:7" ht="24.75" customHeight="1">
      <c r="A527" s="28" t="s">
        <v>414</v>
      </c>
      <c r="B527" s="88">
        <v>911</v>
      </c>
      <c r="C527" s="24">
        <v>1004</v>
      </c>
      <c r="D527" s="24">
        <v>5050500</v>
      </c>
      <c r="E527" s="41"/>
      <c r="F527" s="104"/>
      <c r="G527" s="47">
        <f>G528</f>
        <v>119.1</v>
      </c>
    </row>
    <row r="528" spans="1:7" ht="22.5" customHeight="1">
      <c r="A528" s="30" t="s">
        <v>503</v>
      </c>
      <c r="B528" s="88">
        <v>911</v>
      </c>
      <c r="C528" s="24">
        <v>1004</v>
      </c>
      <c r="D528" s="24">
        <v>5050502</v>
      </c>
      <c r="E528" s="24"/>
      <c r="F528" s="24" t="e">
        <f>#REF!</f>
        <v>#REF!</v>
      </c>
      <c r="G528" s="47">
        <f>G529</f>
        <v>119.1</v>
      </c>
    </row>
    <row r="529" spans="1:7" ht="21.75" customHeight="1">
      <c r="A529" s="48" t="s">
        <v>191</v>
      </c>
      <c r="B529" s="88">
        <v>911</v>
      </c>
      <c r="C529" s="24">
        <v>1004</v>
      </c>
      <c r="D529" s="24">
        <v>5050502</v>
      </c>
      <c r="E529" s="24" t="s">
        <v>190</v>
      </c>
      <c r="F529" s="24"/>
      <c r="G529" s="47">
        <v>119.1</v>
      </c>
    </row>
    <row r="530" spans="1:7" ht="13.5" customHeight="1">
      <c r="A530" s="42" t="s">
        <v>417</v>
      </c>
      <c r="B530" s="58">
        <v>911</v>
      </c>
      <c r="C530" s="31" t="s">
        <v>154</v>
      </c>
      <c r="D530" s="31" t="s">
        <v>448</v>
      </c>
      <c r="E530" s="24"/>
      <c r="F530" s="24"/>
      <c r="G530" s="47">
        <f>G531+G540</f>
        <v>5646.3</v>
      </c>
    </row>
    <row r="531" spans="1:7" ht="36" customHeight="1">
      <c r="A531" s="30" t="s">
        <v>285</v>
      </c>
      <c r="B531" s="88">
        <v>911</v>
      </c>
      <c r="C531" s="24">
        <v>1004</v>
      </c>
      <c r="D531" s="24" t="s">
        <v>118</v>
      </c>
      <c r="E531" s="24"/>
      <c r="F531" s="24" t="e">
        <f>#REF!</f>
        <v>#REF!</v>
      </c>
      <c r="G531" s="47">
        <f>G532</f>
        <v>1427</v>
      </c>
    </row>
    <row r="532" spans="1:7" ht="22.5" customHeight="1">
      <c r="A532" s="48" t="s">
        <v>191</v>
      </c>
      <c r="B532" s="88">
        <v>911</v>
      </c>
      <c r="C532" s="24">
        <v>1004</v>
      </c>
      <c r="D532" s="24" t="s">
        <v>118</v>
      </c>
      <c r="E532" s="24" t="s">
        <v>190</v>
      </c>
      <c r="F532" s="24" t="e">
        <f>#REF!</f>
        <v>#REF!</v>
      </c>
      <c r="G532" s="47">
        <v>1427</v>
      </c>
    </row>
    <row r="533" spans="1:7" ht="33.75" customHeight="1" hidden="1">
      <c r="A533" s="48" t="s">
        <v>286</v>
      </c>
      <c r="B533" s="88">
        <v>911</v>
      </c>
      <c r="C533" s="24">
        <v>1004</v>
      </c>
      <c r="D533" s="24">
        <v>5201300</v>
      </c>
      <c r="E533" s="24"/>
      <c r="F533" s="24"/>
      <c r="G533" s="47">
        <f>G534+G536+G538</f>
        <v>0</v>
      </c>
    </row>
    <row r="534" spans="1:7" ht="27" customHeight="1" hidden="1">
      <c r="A534" s="117" t="s">
        <v>278</v>
      </c>
      <c r="B534" s="88">
        <v>911</v>
      </c>
      <c r="C534" s="24">
        <v>1004</v>
      </c>
      <c r="D534" s="24">
        <v>5201311</v>
      </c>
      <c r="E534" s="24"/>
      <c r="F534" s="24">
        <v>368</v>
      </c>
      <c r="G534" s="47">
        <f>G535</f>
        <v>0</v>
      </c>
    </row>
    <row r="535" spans="1:7" ht="26.25" customHeight="1" hidden="1">
      <c r="A535" s="48" t="s">
        <v>248</v>
      </c>
      <c r="B535" s="88">
        <v>911</v>
      </c>
      <c r="C535" s="24">
        <v>1004</v>
      </c>
      <c r="D535" s="24">
        <v>5201311</v>
      </c>
      <c r="E535" s="24" t="s">
        <v>247</v>
      </c>
      <c r="F535" s="24">
        <v>368</v>
      </c>
      <c r="G535" s="47">
        <v>0</v>
      </c>
    </row>
    <row r="536" spans="1:7" ht="24.75" customHeight="1" hidden="1">
      <c r="A536" s="102" t="s">
        <v>279</v>
      </c>
      <c r="B536" s="88">
        <v>911</v>
      </c>
      <c r="C536" s="24">
        <v>1004</v>
      </c>
      <c r="D536" s="24">
        <v>5201312</v>
      </c>
      <c r="E536" s="24"/>
      <c r="F536" s="24">
        <v>295</v>
      </c>
      <c r="G536" s="47">
        <f>G537</f>
        <v>0</v>
      </c>
    </row>
    <row r="537" spans="1:7" ht="25.5" customHeight="1" hidden="1">
      <c r="A537" s="30" t="s">
        <v>249</v>
      </c>
      <c r="B537" s="88">
        <v>911</v>
      </c>
      <c r="C537" s="24">
        <v>1004</v>
      </c>
      <c r="D537" s="24">
        <v>5201312</v>
      </c>
      <c r="E537" s="24" t="s">
        <v>250</v>
      </c>
      <c r="F537" s="24">
        <v>295</v>
      </c>
      <c r="G537" s="47">
        <v>0</v>
      </c>
    </row>
    <row r="538" spans="1:7" ht="24.75" customHeight="1" hidden="1">
      <c r="A538" s="32" t="s">
        <v>278</v>
      </c>
      <c r="B538" s="88">
        <v>911</v>
      </c>
      <c r="C538" s="24" t="s">
        <v>13</v>
      </c>
      <c r="D538" s="24">
        <v>5201313</v>
      </c>
      <c r="E538" s="24"/>
      <c r="F538" s="24">
        <v>1742</v>
      </c>
      <c r="G538" s="47">
        <v>0</v>
      </c>
    </row>
    <row r="539" spans="1:7" ht="28.5" customHeight="1" hidden="1">
      <c r="A539" s="48" t="s">
        <v>248</v>
      </c>
      <c r="B539" s="88">
        <v>911</v>
      </c>
      <c r="C539" s="24" t="s">
        <v>13</v>
      </c>
      <c r="D539" s="24">
        <v>5201313</v>
      </c>
      <c r="E539" s="24" t="s">
        <v>247</v>
      </c>
      <c r="F539" s="24">
        <v>1742</v>
      </c>
      <c r="G539" s="47">
        <v>0</v>
      </c>
    </row>
    <row r="540" spans="1:7" ht="33" customHeight="1">
      <c r="A540" s="48" t="s">
        <v>277</v>
      </c>
      <c r="B540" s="88">
        <v>911</v>
      </c>
      <c r="C540" s="24">
        <v>1004</v>
      </c>
      <c r="D540" s="24">
        <v>5206600</v>
      </c>
      <c r="E540" s="24"/>
      <c r="F540" s="24"/>
      <c r="G540" s="47">
        <f>G541+G543+G545</f>
        <v>4219.3</v>
      </c>
    </row>
    <row r="541" spans="1:7" ht="23.25" customHeight="1">
      <c r="A541" s="148" t="s">
        <v>492</v>
      </c>
      <c r="B541" s="88">
        <v>911</v>
      </c>
      <c r="C541" s="24">
        <v>1004</v>
      </c>
      <c r="D541" s="24">
        <v>5206611</v>
      </c>
      <c r="E541" s="24"/>
      <c r="F541" s="24">
        <v>368</v>
      </c>
      <c r="G541" s="47">
        <f>G542</f>
        <v>556.5</v>
      </c>
    </row>
    <row r="542" spans="1:7" ht="23.25" customHeight="1">
      <c r="A542" s="48" t="s">
        <v>248</v>
      </c>
      <c r="B542" s="88">
        <v>911</v>
      </c>
      <c r="C542" s="24">
        <v>1004</v>
      </c>
      <c r="D542" s="24">
        <v>5206611</v>
      </c>
      <c r="E542" s="24" t="s">
        <v>247</v>
      </c>
      <c r="F542" s="24">
        <v>368</v>
      </c>
      <c r="G542" s="47">
        <v>556.5</v>
      </c>
    </row>
    <row r="543" spans="1:7" ht="21" customHeight="1">
      <c r="A543" s="102" t="s">
        <v>275</v>
      </c>
      <c r="B543" s="88">
        <v>911</v>
      </c>
      <c r="C543" s="24">
        <v>1004</v>
      </c>
      <c r="D543" s="24">
        <v>5206612</v>
      </c>
      <c r="E543" s="24"/>
      <c r="F543" s="24">
        <v>295</v>
      </c>
      <c r="G543" s="47">
        <f>G544</f>
        <v>582.3</v>
      </c>
    </row>
    <row r="544" spans="1:7" ht="21.75" customHeight="1">
      <c r="A544" s="30" t="s">
        <v>249</v>
      </c>
      <c r="B544" s="88">
        <v>911</v>
      </c>
      <c r="C544" s="24">
        <v>1004</v>
      </c>
      <c r="D544" s="24">
        <v>5206612</v>
      </c>
      <c r="E544" s="24" t="s">
        <v>250</v>
      </c>
      <c r="F544" s="24">
        <v>295</v>
      </c>
      <c r="G544" s="47">
        <v>582.3</v>
      </c>
    </row>
    <row r="545" spans="1:7" ht="23.25" customHeight="1">
      <c r="A545" s="32" t="s">
        <v>276</v>
      </c>
      <c r="B545" s="88">
        <v>911</v>
      </c>
      <c r="C545" s="24">
        <v>1004</v>
      </c>
      <c r="D545" s="24">
        <v>5206613</v>
      </c>
      <c r="E545" s="24"/>
      <c r="F545" s="24">
        <v>1742</v>
      </c>
      <c r="G545" s="47">
        <f>G546</f>
        <v>3080.5</v>
      </c>
    </row>
    <row r="546" spans="1:7" ht="22.5" customHeight="1">
      <c r="A546" s="48" t="s">
        <v>248</v>
      </c>
      <c r="B546" s="88">
        <v>911</v>
      </c>
      <c r="C546" s="24">
        <v>1004</v>
      </c>
      <c r="D546" s="24">
        <v>5206613</v>
      </c>
      <c r="E546" s="24" t="s">
        <v>247</v>
      </c>
      <c r="F546" s="24">
        <v>1742</v>
      </c>
      <c r="G546" s="47">
        <v>3080.5</v>
      </c>
    </row>
    <row r="547" spans="1:7" ht="45.75" customHeight="1">
      <c r="A547" s="123" t="s">
        <v>381</v>
      </c>
      <c r="B547" s="125">
        <v>913</v>
      </c>
      <c r="C547" s="125"/>
      <c r="D547" s="136"/>
      <c r="E547" s="126"/>
      <c r="F547" s="125" t="e">
        <f>G547+#REF!</f>
        <v>#REF!</v>
      </c>
      <c r="G547" s="128">
        <f>G558+G595+G668+G674+G548</f>
        <v>50767.7</v>
      </c>
    </row>
    <row r="548" spans="1:7" ht="13.5" customHeight="1">
      <c r="A548" s="55" t="s">
        <v>132</v>
      </c>
      <c r="B548" s="29">
        <v>913</v>
      </c>
      <c r="C548" s="44" t="s">
        <v>342</v>
      </c>
      <c r="D548" s="44"/>
      <c r="E548" s="44"/>
      <c r="F548" s="41" t="e">
        <f>F549+F567+#REF!</f>
        <v>#REF!</v>
      </c>
      <c r="G548" s="50">
        <f>G549</f>
        <v>1349.6</v>
      </c>
    </row>
    <row r="549" spans="1:7" ht="14.25" customHeight="1">
      <c r="A549" s="55" t="s">
        <v>93</v>
      </c>
      <c r="B549" s="29">
        <v>913</v>
      </c>
      <c r="C549" s="44" t="s">
        <v>94</v>
      </c>
      <c r="D549" s="44"/>
      <c r="E549" s="44"/>
      <c r="F549" s="29" t="e">
        <f>F550+F558+#REF!+#REF!</f>
        <v>#REF!</v>
      </c>
      <c r="G549" s="50">
        <f>G550</f>
        <v>1349.6</v>
      </c>
    </row>
    <row r="550" spans="1:7" ht="12" customHeight="1">
      <c r="A550" s="30" t="s">
        <v>337</v>
      </c>
      <c r="B550" s="21">
        <v>913</v>
      </c>
      <c r="C550" s="31" t="s">
        <v>94</v>
      </c>
      <c r="D550" s="31" t="s">
        <v>338</v>
      </c>
      <c r="E550" s="31"/>
      <c r="F550" s="21" t="e">
        <f>G550+#REF!</f>
        <v>#REF!</v>
      </c>
      <c r="G550" s="47">
        <f>G551</f>
        <v>1349.6</v>
      </c>
    </row>
    <row r="551" spans="1:7" ht="15" customHeight="1">
      <c r="A551" s="49" t="s">
        <v>408</v>
      </c>
      <c r="B551" s="58">
        <v>913</v>
      </c>
      <c r="C551" s="31" t="s">
        <v>94</v>
      </c>
      <c r="D551" s="31" t="s">
        <v>92</v>
      </c>
      <c r="E551" s="31"/>
      <c r="F551" s="21"/>
      <c r="G551" s="47">
        <f>G552</f>
        <v>1349.6</v>
      </c>
    </row>
    <row r="552" spans="1:7" ht="12.75" customHeight="1">
      <c r="A552" s="42" t="s">
        <v>359</v>
      </c>
      <c r="B552" s="58">
        <v>913</v>
      </c>
      <c r="C552" s="31" t="s">
        <v>94</v>
      </c>
      <c r="D552" s="31" t="s">
        <v>360</v>
      </c>
      <c r="E552" s="31"/>
      <c r="F552" s="21"/>
      <c r="G552" s="47">
        <f>G556+G553</f>
        <v>1349.6</v>
      </c>
    </row>
    <row r="553" spans="1:7" ht="21.75" customHeight="1">
      <c r="A553" s="42" t="s">
        <v>219</v>
      </c>
      <c r="B553" s="58">
        <v>913</v>
      </c>
      <c r="C553" s="31" t="s">
        <v>94</v>
      </c>
      <c r="D553" s="31" t="s">
        <v>360</v>
      </c>
      <c r="E553" s="31" t="s">
        <v>220</v>
      </c>
      <c r="F553" s="21"/>
      <c r="G553" s="47">
        <f>G554</f>
        <v>127</v>
      </c>
    </row>
    <row r="554" spans="1:7" ht="22.5" customHeight="1">
      <c r="A554" s="42" t="s">
        <v>221</v>
      </c>
      <c r="B554" s="58">
        <v>913</v>
      </c>
      <c r="C554" s="31" t="s">
        <v>94</v>
      </c>
      <c r="D554" s="31" t="s">
        <v>360</v>
      </c>
      <c r="E554" s="31" t="s">
        <v>222</v>
      </c>
      <c r="F554" s="21"/>
      <c r="G554" s="47">
        <f>G555</f>
        <v>127</v>
      </c>
    </row>
    <row r="555" spans="1:7" s="73" customFormat="1" ht="21.75" customHeight="1">
      <c r="A555" s="42" t="s">
        <v>384</v>
      </c>
      <c r="B555" s="58">
        <v>913</v>
      </c>
      <c r="C555" s="31" t="s">
        <v>94</v>
      </c>
      <c r="D555" s="31" t="s">
        <v>360</v>
      </c>
      <c r="E555" s="59" t="s">
        <v>226</v>
      </c>
      <c r="F555" s="21"/>
      <c r="G555" s="47">
        <v>127</v>
      </c>
    </row>
    <row r="556" spans="1:7" ht="15" customHeight="1">
      <c r="A556" s="42" t="s">
        <v>194</v>
      </c>
      <c r="B556" s="58">
        <v>913</v>
      </c>
      <c r="C556" s="31" t="s">
        <v>94</v>
      </c>
      <c r="D556" s="31" t="s">
        <v>360</v>
      </c>
      <c r="E556" s="31" t="s">
        <v>195</v>
      </c>
      <c r="F556" s="21"/>
      <c r="G556" s="47">
        <f>G557</f>
        <v>1222.6</v>
      </c>
    </row>
    <row r="557" spans="1:7" ht="12.75" customHeight="1">
      <c r="A557" s="42" t="s">
        <v>198</v>
      </c>
      <c r="B557" s="58">
        <v>913</v>
      </c>
      <c r="C557" s="31" t="s">
        <v>94</v>
      </c>
      <c r="D557" s="31" t="s">
        <v>360</v>
      </c>
      <c r="E557" s="31" t="s">
        <v>199</v>
      </c>
      <c r="F557" s="21"/>
      <c r="G557" s="47">
        <v>1222.6</v>
      </c>
    </row>
    <row r="558" spans="1:7" ht="14.25" customHeight="1">
      <c r="A558" s="43" t="s">
        <v>376</v>
      </c>
      <c r="B558" s="29">
        <v>913</v>
      </c>
      <c r="C558" s="95" t="s">
        <v>366</v>
      </c>
      <c r="D558" s="145"/>
      <c r="E558" s="44"/>
      <c r="F558" s="29"/>
      <c r="G558" s="50">
        <f>G559+G574</f>
        <v>20289.8</v>
      </c>
    </row>
    <row r="559" spans="1:7" ht="15" customHeight="1">
      <c r="A559" s="101" t="s">
        <v>3</v>
      </c>
      <c r="B559" s="29">
        <v>913</v>
      </c>
      <c r="C559" s="95" t="s">
        <v>311</v>
      </c>
      <c r="D559" s="145"/>
      <c r="E559" s="44"/>
      <c r="F559" s="29"/>
      <c r="G559" s="50">
        <f>G560</f>
        <v>16093.9</v>
      </c>
    </row>
    <row r="560" spans="1:7" ht="12.75" customHeight="1">
      <c r="A560" s="30" t="s">
        <v>16</v>
      </c>
      <c r="B560" s="21">
        <v>913</v>
      </c>
      <c r="C560" s="31" t="s">
        <v>311</v>
      </c>
      <c r="D560" s="31" t="s">
        <v>449</v>
      </c>
      <c r="E560" s="31"/>
      <c r="F560" s="21"/>
      <c r="G560" s="47">
        <f>G562+G568</f>
        <v>16093.9</v>
      </c>
    </row>
    <row r="561" spans="1:7" ht="12" customHeight="1">
      <c r="A561" s="135" t="s">
        <v>14</v>
      </c>
      <c r="B561" s="106"/>
      <c r="C561" s="98"/>
      <c r="D561" s="105"/>
      <c r="E561" s="105"/>
      <c r="F561" s="107"/>
      <c r="G561" s="108"/>
    </row>
    <row r="562" spans="1:7" ht="23.25" customHeight="1">
      <c r="A562" s="121" t="s">
        <v>382</v>
      </c>
      <c r="B562" s="58">
        <v>913</v>
      </c>
      <c r="C562" s="31" t="s">
        <v>311</v>
      </c>
      <c r="D562" s="51"/>
      <c r="E562" s="31"/>
      <c r="F562" s="21" t="e">
        <f>#REF!</f>
        <v>#REF!</v>
      </c>
      <c r="G562" s="47">
        <f>G564</f>
        <v>6982</v>
      </c>
    </row>
    <row r="563" spans="1:7" ht="21.75" customHeight="1">
      <c r="A563" s="30" t="s">
        <v>456</v>
      </c>
      <c r="B563" s="58">
        <v>913</v>
      </c>
      <c r="C563" s="31" t="s">
        <v>311</v>
      </c>
      <c r="D563" s="31" t="s">
        <v>450</v>
      </c>
      <c r="E563" s="31"/>
      <c r="F563" s="21"/>
      <c r="G563" s="47">
        <f>G564</f>
        <v>6982</v>
      </c>
    </row>
    <row r="564" spans="1:7" ht="22.5" customHeight="1">
      <c r="A564" s="30" t="s">
        <v>456</v>
      </c>
      <c r="B564" s="58">
        <v>913</v>
      </c>
      <c r="C564" s="31" t="s">
        <v>311</v>
      </c>
      <c r="D564" s="31" t="s">
        <v>305</v>
      </c>
      <c r="E564" s="51"/>
      <c r="F564" s="21">
        <f>G564</f>
        <v>6982</v>
      </c>
      <c r="G564" s="47">
        <f>G566</f>
        <v>6982</v>
      </c>
    </row>
    <row r="565" spans="1:7" ht="33.75" customHeight="1">
      <c r="A565" s="42" t="s">
        <v>192</v>
      </c>
      <c r="B565" s="58">
        <v>913</v>
      </c>
      <c r="C565" s="31" t="s">
        <v>311</v>
      </c>
      <c r="D565" s="31" t="s">
        <v>305</v>
      </c>
      <c r="E565" s="31" t="s">
        <v>193</v>
      </c>
      <c r="F565" s="21"/>
      <c r="G565" s="47">
        <f>G566</f>
        <v>6982</v>
      </c>
    </row>
    <row r="566" spans="1:7" ht="12.75" customHeight="1">
      <c r="A566" s="42" t="s">
        <v>194</v>
      </c>
      <c r="B566" s="58">
        <v>913</v>
      </c>
      <c r="C566" s="31" t="s">
        <v>311</v>
      </c>
      <c r="D566" s="31" t="s">
        <v>305</v>
      </c>
      <c r="E566" s="31" t="s">
        <v>195</v>
      </c>
      <c r="F566" s="21"/>
      <c r="G566" s="47">
        <f>G567</f>
        <v>6982</v>
      </c>
    </row>
    <row r="567" spans="1:7" ht="35.25" customHeight="1">
      <c r="A567" s="42" t="s">
        <v>196</v>
      </c>
      <c r="B567" s="58">
        <v>913</v>
      </c>
      <c r="C567" s="31" t="s">
        <v>311</v>
      </c>
      <c r="D567" s="31" t="s">
        <v>305</v>
      </c>
      <c r="E567" s="59" t="s">
        <v>197</v>
      </c>
      <c r="F567" s="21"/>
      <c r="G567" s="47">
        <f>6474+411+97</f>
        <v>6982</v>
      </c>
    </row>
    <row r="568" spans="1:28" s="110" customFormat="1" ht="20.25" customHeight="1">
      <c r="A568" s="28" t="s">
        <v>527</v>
      </c>
      <c r="B568" s="58">
        <v>913</v>
      </c>
      <c r="C568" s="31" t="s">
        <v>311</v>
      </c>
      <c r="D568" s="31" t="s">
        <v>367</v>
      </c>
      <c r="E568" s="147"/>
      <c r="F568" s="54"/>
      <c r="G568" s="47">
        <f>G569</f>
        <v>9111.9</v>
      </c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  <c r="V568" s="109"/>
      <c r="W568" s="109"/>
      <c r="X568" s="109"/>
      <c r="Y568" s="109"/>
      <c r="Z568" s="109"/>
      <c r="AA568" s="109"/>
      <c r="AB568" s="109"/>
    </row>
    <row r="569" spans="1:28" s="110" customFormat="1" ht="22.5" customHeight="1">
      <c r="A569" s="30" t="s">
        <v>456</v>
      </c>
      <c r="B569" s="58">
        <v>913</v>
      </c>
      <c r="C569" s="31" t="s">
        <v>311</v>
      </c>
      <c r="D569" s="31" t="s">
        <v>367</v>
      </c>
      <c r="E569" s="51"/>
      <c r="F569" s="21"/>
      <c r="G569" s="47">
        <f>G570</f>
        <v>9111.9</v>
      </c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09"/>
      <c r="X569" s="109"/>
      <c r="Y569" s="109"/>
      <c r="Z569" s="109"/>
      <c r="AA569" s="109"/>
      <c r="AB569" s="109"/>
    </row>
    <row r="570" spans="1:28" s="110" customFormat="1" ht="22.5" customHeight="1">
      <c r="A570" s="30" t="s">
        <v>456</v>
      </c>
      <c r="B570" s="58">
        <v>913</v>
      </c>
      <c r="C570" s="31" t="s">
        <v>311</v>
      </c>
      <c r="D570" s="31" t="s">
        <v>367</v>
      </c>
      <c r="E570" s="51"/>
      <c r="F570" s="21"/>
      <c r="G570" s="47">
        <f>G571</f>
        <v>9111.9</v>
      </c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09"/>
      <c r="X570" s="109"/>
      <c r="Y570" s="109"/>
      <c r="Z570" s="109"/>
      <c r="AA570" s="109"/>
      <c r="AB570" s="109"/>
    </row>
    <row r="571" spans="1:28" s="110" customFormat="1" ht="30.75" customHeight="1">
      <c r="A571" s="42" t="s">
        <v>192</v>
      </c>
      <c r="B571" s="58">
        <v>913</v>
      </c>
      <c r="C571" s="31" t="s">
        <v>311</v>
      </c>
      <c r="D571" s="31" t="s">
        <v>367</v>
      </c>
      <c r="E571" s="31" t="s">
        <v>193</v>
      </c>
      <c r="F571" s="21"/>
      <c r="G571" s="47">
        <f>G572</f>
        <v>9111.9</v>
      </c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  <c r="V571" s="109"/>
      <c r="W571" s="109"/>
      <c r="X571" s="109"/>
      <c r="Y571" s="109"/>
      <c r="Z571" s="109"/>
      <c r="AA571" s="109"/>
      <c r="AB571" s="109"/>
    </row>
    <row r="572" spans="1:28" s="110" customFormat="1" ht="14.25" customHeight="1">
      <c r="A572" s="42" t="s">
        <v>194</v>
      </c>
      <c r="B572" s="58">
        <v>913</v>
      </c>
      <c r="C572" s="31" t="s">
        <v>311</v>
      </c>
      <c r="D572" s="31" t="s">
        <v>367</v>
      </c>
      <c r="E572" s="31" t="s">
        <v>195</v>
      </c>
      <c r="F572" s="21"/>
      <c r="G572" s="47">
        <f>G573</f>
        <v>9111.9</v>
      </c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  <c r="V572" s="109"/>
      <c r="W572" s="109"/>
      <c r="X572" s="109"/>
      <c r="Y572" s="109"/>
      <c r="Z572" s="109"/>
      <c r="AA572" s="109"/>
      <c r="AB572" s="109"/>
    </row>
    <row r="573" spans="1:28" s="110" customFormat="1" ht="36" customHeight="1">
      <c r="A573" s="42" t="s">
        <v>196</v>
      </c>
      <c r="B573" s="58">
        <v>913</v>
      </c>
      <c r="C573" s="31" t="s">
        <v>311</v>
      </c>
      <c r="D573" s="31" t="s">
        <v>367</v>
      </c>
      <c r="E573" s="59" t="s">
        <v>197</v>
      </c>
      <c r="F573" s="21"/>
      <c r="G573" s="47">
        <v>9111.9</v>
      </c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  <c r="V573" s="109"/>
      <c r="W573" s="109"/>
      <c r="X573" s="109"/>
      <c r="Y573" s="109"/>
      <c r="Z573" s="109"/>
      <c r="AA573" s="109"/>
      <c r="AB573" s="109"/>
    </row>
    <row r="574" spans="1:28" s="110" customFormat="1" ht="15" customHeight="1">
      <c r="A574" s="115" t="s">
        <v>458</v>
      </c>
      <c r="B574" s="57">
        <v>913</v>
      </c>
      <c r="C574" s="44" t="s">
        <v>102</v>
      </c>
      <c r="D574" s="44"/>
      <c r="E574" s="95"/>
      <c r="F574" s="29"/>
      <c r="G574" s="50">
        <f>G576+G581+G586</f>
        <v>4195.900000000001</v>
      </c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  <c r="V574" s="109"/>
      <c r="W574" s="109"/>
      <c r="X574" s="109"/>
      <c r="Y574" s="109"/>
      <c r="Z574" s="109"/>
      <c r="AA574" s="109"/>
      <c r="AB574" s="109"/>
    </row>
    <row r="575" spans="1:28" s="110" customFormat="1" ht="12.75" customHeight="1">
      <c r="A575" s="30" t="s">
        <v>460</v>
      </c>
      <c r="B575" s="58">
        <v>913</v>
      </c>
      <c r="C575" s="31" t="s">
        <v>102</v>
      </c>
      <c r="D575" s="31" t="s">
        <v>459</v>
      </c>
      <c r="E575" s="51"/>
      <c r="F575" s="21"/>
      <c r="G575" s="47">
        <f>G576</f>
        <v>2668.4</v>
      </c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  <c r="V575" s="109"/>
      <c r="W575" s="109"/>
      <c r="X575" s="109"/>
      <c r="Y575" s="109"/>
      <c r="Z575" s="109"/>
      <c r="AA575" s="109"/>
      <c r="AB575" s="109"/>
    </row>
    <row r="576" spans="1:28" s="110" customFormat="1" ht="23.25" customHeight="1">
      <c r="A576" s="30" t="s">
        <v>456</v>
      </c>
      <c r="B576" s="58">
        <v>913</v>
      </c>
      <c r="C576" s="31" t="s">
        <v>102</v>
      </c>
      <c r="D576" s="31" t="s">
        <v>307</v>
      </c>
      <c r="E576" s="51"/>
      <c r="F576" s="21"/>
      <c r="G576" s="47">
        <f>G577</f>
        <v>2668.4</v>
      </c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  <c r="V576" s="109"/>
      <c r="W576" s="109"/>
      <c r="X576" s="109"/>
      <c r="Y576" s="109"/>
      <c r="Z576" s="109"/>
      <c r="AA576" s="109"/>
      <c r="AB576" s="109"/>
    </row>
    <row r="577" spans="1:28" s="110" customFormat="1" ht="34.5" customHeight="1">
      <c r="A577" s="42" t="s">
        <v>192</v>
      </c>
      <c r="B577" s="58">
        <v>913</v>
      </c>
      <c r="C577" s="31" t="s">
        <v>102</v>
      </c>
      <c r="D577" s="31" t="s">
        <v>307</v>
      </c>
      <c r="E577" s="31" t="s">
        <v>193</v>
      </c>
      <c r="F577" s="21"/>
      <c r="G577" s="47">
        <f>G578</f>
        <v>2668.4</v>
      </c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  <c r="V577" s="109"/>
      <c r="W577" s="109"/>
      <c r="X577" s="109"/>
      <c r="Y577" s="109"/>
      <c r="Z577" s="109"/>
      <c r="AA577" s="109"/>
      <c r="AB577" s="109"/>
    </row>
    <row r="578" spans="1:28" s="110" customFormat="1" ht="12.75" customHeight="1">
      <c r="A578" s="42" t="s">
        <v>194</v>
      </c>
      <c r="B578" s="58">
        <v>913</v>
      </c>
      <c r="C578" s="31" t="s">
        <v>102</v>
      </c>
      <c r="D578" s="31" t="s">
        <v>307</v>
      </c>
      <c r="E578" s="31" t="s">
        <v>195</v>
      </c>
      <c r="F578" s="21"/>
      <c r="G578" s="47">
        <f>G579</f>
        <v>2668.4</v>
      </c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  <c r="T578" s="109"/>
      <c r="U578" s="109"/>
      <c r="V578" s="109"/>
      <c r="W578" s="109"/>
      <c r="X578" s="109"/>
      <c r="Y578" s="109"/>
      <c r="Z578" s="109"/>
      <c r="AA578" s="109"/>
      <c r="AB578" s="109"/>
    </row>
    <row r="579" spans="1:28" s="110" customFormat="1" ht="35.25" customHeight="1">
      <c r="A579" s="42" t="s">
        <v>196</v>
      </c>
      <c r="B579" s="58">
        <v>913</v>
      </c>
      <c r="C579" s="31" t="s">
        <v>102</v>
      </c>
      <c r="D579" s="31" t="s">
        <v>307</v>
      </c>
      <c r="E579" s="59" t="s">
        <v>197</v>
      </c>
      <c r="F579" s="21"/>
      <c r="G579" s="47">
        <v>2668.4</v>
      </c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109"/>
      <c r="V579" s="109"/>
      <c r="W579" s="109"/>
      <c r="X579" s="109"/>
      <c r="Y579" s="109"/>
      <c r="Z579" s="109"/>
      <c r="AA579" s="109"/>
      <c r="AB579" s="109"/>
    </row>
    <row r="580" spans="1:28" s="110" customFormat="1" ht="12.75" customHeight="1">
      <c r="A580" s="42" t="s">
        <v>273</v>
      </c>
      <c r="B580" s="58">
        <v>913</v>
      </c>
      <c r="C580" s="31" t="s">
        <v>102</v>
      </c>
      <c r="D580" s="31" t="s">
        <v>355</v>
      </c>
      <c r="E580" s="59"/>
      <c r="F580" s="21"/>
      <c r="G580" s="47">
        <f>G581</f>
        <v>516.7</v>
      </c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  <c r="T580" s="109"/>
      <c r="U580" s="109"/>
      <c r="V580" s="109"/>
      <c r="W580" s="109"/>
      <c r="X580" s="109"/>
      <c r="Y580" s="109"/>
      <c r="Z580" s="109"/>
      <c r="AA580" s="109"/>
      <c r="AB580" s="109"/>
    </row>
    <row r="581" spans="1:28" s="110" customFormat="1" ht="24" customHeight="1">
      <c r="A581" s="146" t="s">
        <v>293</v>
      </c>
      <c r="B581" s="58">
        <v>913</v>
      </c>
      <c r="C581" s="31" t="s">
        <v>102</v>
      </c>
      <c r="D581" s="31" t="s">
        <v>292</v>
      </c>
      <c r="E581" s="59"/>
      <c r="F581" s="21"/>
      <c r="G581" s="47">
        <f>G582</f>
        <v>516.7</v>
      </c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09"/>
      <c r="V581" s="109"/>
      <c r="W581" s="109"/>
      <c r="X581" s="109"/>
      <c r="Y581" s="109"/>
      <c r="Z581" s="109"/>
      <c r="AA581" s="109"/>
      <c r="AB581" s="109"/>
    </row>
    <row r="582" spans="1:28" s="110" customFormat="1" ht="15" customHeight="1">
      <c r="A582" s="146" t="s">
        <v>435</v>
      </c>
      <c r="B582" s="58">
        <v>913</v>
      </c>
      <c r="C582" s="31" t="s">
        <v>102</v>
      </c>
      <c r="D582" s="31" t="s">
        <v>436</v>
      </c>
      <c r="E582" s="59"/>
      <c r="F582" s="21"/>
      <c r="G582" s="47">
        <f>G583</f>
        <v>516.7</v>
      </c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  <c r="V582" s="109"/>
      <c r="W582" s="109"/>
      <c r="X582" s="109"/>
      <c r="Y582" s="109"/>
      <c r="Z582" s="109"/>
      <c r="AA582" s="109"/>
      <c r="AB582" s="109"/>
    </row>
    <row r="583" spans="1:28" s="110" customFormat="1" ht="35.25" customHeight="1">
      <c r="A583" s="42" t="s">
        <v>192</v>
      </c>
      <c r="B583" s="58">
        <v>913</v>
      </c>
      <c r="C583" s="31" t="s">
        <v>102</v>
      </c>
      <c r="D583" s="31" t="s">
        <v>436</v>
      </c>
      <c r="E583" s="31" t="s">
        <v>193</v>
      </c>
      <c r="F583" s="21"/>
      <c r="G583" s="47">
        <f>G584</f>
        <v>516.7</v>
      </c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  <c r="V583" s="109"/>
      <c r="W583" s="109"/>
      <c r="X583" s="109"/>
      <c r="Y583" s="109"/>
      <c r="Z583" s="109"/>
      <c r="AA583" s="109"/>
      <c r="AB583" s="109"/>
    </row>
    <row r="584" spans="1:28" s="110" customFormat="1" ht="12" customHeight="1">
      <c r="A584" s="42" t="s">
        <v>194</v>
      </c>
      <c r="B584" s="58">
        <v>913</v>
      </c>
      <c r="C584" s="31" t="s">
        <v>102</v>
      </c>
      <c r="D584" s="31" t="s">
        <v>436</v>
      </c>
      <c r="E584" s="31" t="s">
        <v>195</v>
      </c>
      <c r="F584" s="21"/>
      <c r="G584" s="47">
        <f>G585</f>
        <v>516.7</v>
      </c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109"/>
      <c r="X584" s="109"/>
      <c r="Y584" s="109"/>
      <c r="Z584" s="109"/>
      <c r="AA584" s="109"/>
      <c r="AB584" s="109"/>
    </row>
    <row r="585" spans="1:28" s="110" customFormat="1" ht="13.5" customHeight="1">
      <c r="A585" s="42" t="s">
        <v>198</v>
      </c>
      <c r="B585" s="58">
        <v>913</v>
      </c>
      <c r="C585" s="31" t="s">
        <v>102</v>
      </c>
      <c r="D585" s="31" t="s">
        <v>436</v>
      </c>
      <c r="E585" s="31" t="s">
        <v>199</v>
      </c>
      <c r="F585" s="21"/>
      <c r="G585" s="47">
        <f>136.6+105+275.1+3-3</f>
        <v>516.7</v>
      </c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109"/>
      <c r="V585" s="109"/>
      <c r="W585" s="109"/>
      <c r="X585" s="109"/>
      <c r="Y585" s="109"/>
      <c r="Z585" s="109"/>
      <c r="AA585" s="109"/>
      <c r="AB585" s="109"/>
    </row>
    <row r="586" spans="1:28" s="110" customFormat="1" ht="12.75" customHeight="1">
      <c r="A586" s="30" t="s">
        <v>337</v>
      </c>
      <c r="B586" s="58">
        <v>913</v>
      </c>
      <c r="C586" s="31" t="s">
        <v>102</v>
      </c>
      <c r="D586" s="31" t="s">
        <v>338</v>
      </c>
      <c r="E586" s="31"/>
      <c r="F586" s="21"/>
      <c r="G586" s="47">
        <f>G587+G591</f>
        <v>1010.8</v>
      </c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9"/>
      <c r="U586" s="109"/>
      <c r="V586" s="109"/>
      <c r="W586" s="109"/>
      <c r="X586" s="109"/>
      <c r="Y586" s="109"/>
      <c r="Z586" s="109"/>
      <c r="AA586" s="109"/>
      <c r="AB586" s="109"/>
    </row>
    <row r="587" spans="1:28" s="110" customFormat="1" ht="12" customHeight="1">
      <c r="A587" s="28" t="s">
        <v>263</v>
      </c>
      <c r="B587" s="58">
        <v>913</v>
      </c>
      <c r="C587" s="31" t="s">
        <v>102</v>
      </c>
      <c r="D587" s="31" t="s">
        <v>461</v>
      </c>
      <c r="E587" s="31"/>
      <c r="F587" s="21"/>
      <c r="G587" s="47">
        <f>G588</f>
        <v>960.8</v>
      </c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09"/>
      <c r="V587" s="109"/>
      <c r="W587" s="109"/>
      <c r="X587" s="109"/>
      <c r="Y587" s="109"/>
      <c r="Z587" s="109"/>
      <c r="AA587" s="109"/>
      <c r="AB587" s="109"/>
    </row>
    <row r="588" spans="1:28" s="110" customFormat="1" ht="33.75" customHeight="1">
      <c r="A588" s="42" t="s">
        <v>192</v>
      </c>
      <c r="B588" s="58">
        <v>913</v>
      </c>
      <c r="C588" s="31" t="s">
        <v>102</v>
      </c>
      <c r="D588" s="31" t="s">
        <v>461</v>
      </c>
      <c r="E588" s="31" t="s">
        <v>193</v>
      </c>
      <c r="F588" s="21"/>
      <c r="G588" s="47">
        <f>G589</f>
        <v>960.8</v>
      </c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  <c r="V588" s="109"/>
      <c r="W588" s="109"/>
      <c r="X588" s="109"/>
      <c r="Y588" s="109"/>
      <c r="Z588" s="109"/>
      <c r="AA588" s="109"/>
      <c r="AB588" s="109"/>
    </row>
    <row r="589" spans="1:28" s="110" customFormat="1" ht="12" customHeight="1">
      <c r="A589" s="42" t="s">
        <v>194</v>
      </c>
      <c r="B589" s="58">
        <v>913</v>
      </c>
      <c r="C589" s="31" t="s">
        <v>102</v>
      </c>
      <c r="D589" s="31" t="s">
        <v>461</v>
      </c>
      <c r="E589" s="31" t="s">
        <v>195</v>
      </c>
      <c r="F589" s="21"/>
      <c r="G589" s="47">
        <f>G590</f>
        <v>960.8</v>
      </c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  <c r="V589" s="109"/>
      <c r="W589" s="109"/>
      <c r="X589" s="109"/>
      <c r="Y589" s="109"/>
      <c r="Z589" s="109"/>
      <c r="AA589" s="109"/>
      <c r="AB589" s="109"/>
    </row>
    <row r="590" spans="1:28" s="110" customFormat="1" ht="15.75" customHeight="1">
      <c r="A590" s="42" t="s">
        <v>198</v>
      </c>
      <c r="B590" s="58">
        <v>913</v>
      </c>
      <c r="C590" s="31" t="s">
        <v>102</v>
      </c>
      <c r="D590" s="31" t="s">
        <v>461</v>
      </c>
      <c r="E590" s="59" t="s">
        <v>199</v>
      </c>
      <c r="F590" s="21"/>
      <c r="G590" s="47">
        <v>960.8</v>
      </c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  <c r="V590" s="109"/>
      <c r="W590" s="109"/>
      <c r="X590" s="109"/>
      <c r="Y590" s="109"/>
      <c r="Z590" s="109"/>
      <c r="AA590" s="109"/>
      <c r="AB590" s="109"/>
    </row>
    <row r="591" spans="1:28" s="110" customFormat="1" ht="24" customHeight="1">
      <c r="A591" s="30" t="s">
        <v>253</v>
      </c>
      <c r="B591" s="58">
        <v>913</v>
      </c>
      <c r="C591" s="31" t="s">
        <v>102</v>
      </c>
      <c r="D591" s="31" t="s">
        <v>471</v>
      </c>
      <c r="E591" s="24"/>
      <c r="F591" s="24"/>
      <c r="G591" s="47">
        <f>G592</f>
        <v>50</v>
      </c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  <c r="V591" s="109"/>
      <c r="W591" s="109"/>
      <c r="X591" s="109"/>
      <c r="Y591" s="109"/>
      <c r="Z591" s="109"/>
      <c r="AA591" s="109"/>
      <c r="AB591" s="109"/>
    </row>
    <row r="592" spans="1:28" s="110" customFormat="1" ht="21.75" customHeight="1">
      <c r="A592" s="114" t="s">
        <v>192</v>
      </c>
      <c r="B592" s="58">
        <v>913</v>
      </c>
      <c r="C592" s="31" t="s">
        <v>102</v>
      </c>
      <c r="D592" s="31" t="s">
        <v>471</v>
      </c>
      <c r="E592" s="59" t="s">
        <v>193</v>
      </c>
      <c r="F592" s="24"/>
      <c r="G592" s="47">
        <f>G593</f>
        <v>50</v>
      </c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  <c r="T592" s="109"/>
      <c r="U592" s="109"/>
      <c r="V592" s="109"/>
      <c r="W592" s="109"/>
      <c r="X592" s="109"/>
      <c r="Y592" s="109"/>
      <c r="Z592" s="109"/>
      <c r="AA592" s="109"/>
      <c r="AB592" s="109"/>
    </row>
    <row r="593" spans="1:28" s="110" customFormat="1" ht="15" customHeight="1">
      <c r="A593" s="114" t="s">
        <v>194</v>
      </c>
      <c r="B593" s="58">
        <v>913</v>
      </c>
      <c r="C593" s="31" t="s">
        <v>102</v>
      </c>
      <c r="D593" s="31" t="s">
        <v>471</v>
      </c>
      <c r="E593" s="59" t="s">
        <v>195</v>
      </c>
      <c r="F593" s="24"/>
      <c r="G593" s="47">
        <f>G594</f>
        <v>50</v>
      </c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</row>
    <row r="594" spans="1:28" s="110" customFormat="1" ht="15.75" customHeight="1">
      <c r="A594" s="114" t="s">
        <v>198</v>
      </c>
      <c r="B594" s="58">
        <v>913</v>
      </c>
      <c r="C594" s="31" t="s">
        <v>102</v>
      </c>
      <c r="D594" s="31" t="s">
        <v>471</v>
      </c>
      <c r="E594" s="59" t="s">
        <v>199</v>
      </c>
      <c r="F594" s="24"/>
      <c r="G594" s="47">
        <f>50</f>
        <v>50</v>
      </c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109"/>
      <c r="V594" s="109"/>
      <c r="W594" s="109"/>
      <c r="X594" s="109"/>
      <c r="Y594" s="109"/>
      <c r="Z594" s="109"/>
      <c r="AA594" s="109"/>
      <c r="AB594" s="109"/>
    </row>
    <row r="595" spans="1:28" s="110" customFormat="1" ht="12.75" customHeight="1">
      <c r="A595" s="43" t="s">
        <v>454</v>
      </c>
      <c r="B595" s="57">
        <v>913</v>
      </c>
      <c r="C595" s="44" t="s">
        <v>365</v>
      </c>
      <c r="D595" s="41"/>
      <c r="E595" s="41"/>
      <c r="F595" s="41"/>
      <c r="G595" s="50">
        <f>G596+G639</f>
        <v>26757.7</v>
      </c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  <c r="V595" s="109"/>
      <c r="W595" s="109"/>
      <c r="X595" s="109"/>
      <c r="Y595" s="109"/>
      <c r="Z595" s="109"/>
      <c r="AA595" s="109"/>
      <c r="AB595" s="109"/>
    </row>
    <row r="596" spans="1:7" ht="15.75" customHeight="1">
      <c r="A596" s="43" t="s">
        <v>10</v>
      </c>
      <c r="B596" s="57">
        <v>913</v>
      </c>
      <c r="C596" s="44" t="s">
        <v>316</v>
      </c>
      <c r="D596" s="44"/>
      <c r="E596" s="44"/>
      <c r="F596" s="29" t="e">
        <f>G596+#REF!</f>
        <v>#REF!</v>
      </c>
      <c r="G596" s="50">
        <f>G607+G613+G629+G598+G620+G625+G601</f>
        <v>23325</v>
      </c>
    </row>
    <row r="597" spans="1:7" ht="23.25" customHeight="1">
      <c r="A597" s="30" t="s">
        <v>462</v>
      </c>
      <c r="B597" s="58">
        <v>913</v>
      </c>
      <c r="C597" s="31" t="s">
        <v>316</v>
      </c>
      <c r="D597" s="31" t="s">
        <v>474</v>
      </c>
      <c r="E597" s="44"/>
      <c r="F597" s="29"/>
      <c r="G597" s="50">
        <f>G598+G607</f>
        <v>13868.7</v>
      </c>
    </row>
    <row r="598" spans="1:7" ht="32.25" customHeight="1">
      <c r="A598" s="102" t="s">
        <v>165</v>
      </c>
      <c r="B598" s="58">
        <v>913</v>
      </c>
      <c r="C598" s="31" t="s">
        <v>316</v>
      </c>
      <c r="D598" s="31" t="s">
        <v>377</v>
      </c>
      <c r="E598" s="51"/>
      <c r="F598" s="21">
        <v>9</v>
      </c>
      <c r="G598" s="47">
        <f>G599</f>
        <v>29</v>
      </c>
    </row>
    <row r="599" spans="1:7" ht="31.5" customHeight="1">
      <c r="A599" s="114" t="s">
        <v>192</v>
      </c>
      <c r="B599" s="88">
        <v>913</v>
      </c>
      <c r="C599" s="24" t="s">
        <v>316</v>
      </c>
      <c r="D599" s="24">
        <v>4400200</v>
      </c>
      <c r="E599" s="24" t="s">
        <v>193</v>
      </c>
      <c r="F599" s="24"/>
      <c r="G599" s="47">
        <f>G600</f>
        <v>29</v>
      </c>
    </row>
    <row r="600" spans="1:7" ht="17.25" customHeight="1">
      <c r="A600" s="114" t="s">
        <v>194</v>
      </c>
      <c r="B600" s="88">
        <v>913</v>
      </c>
      <c r="C600" s="24" t="s">
        <v>316</v>
      </c>
      <c r="D600" s="24">
        <v>4400200</v>
      </c>
      <c r="E600" s="24" t="s">
        <v>195</v>
      </c>
      <c r="F600" s="24"/>
      <c r="G600" s="47">
        <f>G605</f>
        <v>29</v>
      </c>
    </row>
    <row r="601" spans="1:7" ht="43.5" customHeight="1" hidden="1">
      <c r="A601" s="149" t="s">
        <v>419</v>
      </c>
      <c r="B601" s="88">
        <v>913</v>
      </c>
      <c r="C601" s="24" t="s">
        <v>316</v>
      </c>
      <c r="D601" s="24">
        <v>4400900</v>
      </c>
      <c r="E601" s="88"/>
      <c r="F601" s="24"/>
      <c r="G601" s="47">
        <f>G602</f>
        <v>0</v>
      </c>
    </row>
    <row r="602" spans="1:7" ht="38.25" customHeight="1" hidden="1">
      <c r="A602" s="114" t="s">
        <v>192</v>
      </c>
      <c r="B602" s="88">
        <v>913</v>
      </c>
      <c r="C602" s="24" t="s">
        <v>316</v>
      </c>
      <c r="D602" s="24">
        <v>4400900</v>
      </c>
      <c r="E602" s="24" t="s">
        <v>193</v>
      </c>
      <c r="F602" s="24"/>
      <c r="G602" s="47">
        <f>G603</f>
        <v>0</v>
      </c>
    </row>
    <row r="603" spans="1:7" ht="20.25" customHeight="1" hidden="1">
      <c r="A603" s="114" t="s">
        <v>194</v>
      </c>
      <c r="B603" s="88">
        <v>913</v>
      </c>
      <c r="C603" s="24" t="s">
        <v>316</v>
      </c>
      <c r="D603" s="24">
        <v>4400900</v>
      </c>
      <c r="E603" s="24" t="s">
        <v>195</v>
      </c>
      <c r="F603" s="24"/>
      <c r="G603" s="47">
        <f>G604</f>
        <v>0</v>
      </c>
    </row>
    <row r="604" spans="1:7" ht="24.75" customHeight="1" hidden="1">
      <c r="A604" s="114" t="s">
        <v>198</v>
      </c>
      <c r="B604" s="88">
        <v>913</v>
      </c>
      <c r="C604" s="24" t="s">
        <v>316</v>
      </c>
      <c r="D604" s="24">
        <v>4400900</v>
      </c>
      <c r="E604" s="24" t="s">
        <v>199</v>
      </c>
      <c r="F604" s="24"/>
      <c r="G604" s="47">
        <v>0</v>
      </c>
    </row>
    <row r="605" spans="1:7" ht="13.5" customHeight="1">
      <c r="A605" s="114" t="s">
        <v>198</v>
      </c>
      <c r="B605" s="88">
        <v>913</v>
      </c>
      <c r="C605" s="24" t="s">
        <v>316</v>
      </c>
      <c r="D605" s="24">
        <v>4400200</v>
      </c>
      <c r="E605" s="24">
        <v>612</v>
      </c>
      <c r="F605" s="24"/>
      <c r="G605" s="47">
        <f>29</f>
        <v>29</v>
      </c>
    </row>
    <row r="606" spans="1:7" ht="22.5" customHeight="1">
      <c r="A606" s="30" t="s">
        <v>456</v>
      </c>
      <c r="B606" s="88">
        <v>913</v>
      </c>
      <c r="C606" s="24" t="s">
        <v>316</v>
      </c>
      <c r="D606" s="24">
        <v>4409900</v>
      </c>
      <c r="E606" s="24"/>
      <c r="F606" s="24"/>
      <c r="G606" s="47">
        <f>G607</f>
        <v>13839.7</v>
      </c>
    </row>
    <row r="607" spans="1:7" ht="20.25" customHeight="1">
      <c r="A607" s="30" t="s">
        <v>456</v>
      </c>
      <c r="B607" s="88">
        <v>913</v>
      </c>
      <c r="C607" s="24" t="s">
        <v>316</v>
      </c>
      <c r="D607" s="24">
        <v>4409909</v>
      </c>
      <c r="E607" s="103"/>
      <c r="F607" s="24" t="e">
        <f>#REF!</f>
        <v>#REF!</v>
      </c>
      <c r="G607" s="47">
        <f>G608</f>
        <v>13839.7</v>
      </c>
    </row>
    <row r="608" spans="1:7" ht="21.75" customHeight="1">
      <c r="A608" s="30" t="s">
        <v>456</v>
      </c>
      <c r="B608" s="88">
        <v>913</v>
      </c>
      <c r="C608" s="24" t="s">
        <v>316</v>
      </c>
      <c r="D608" s="24">
        <v>4409909</v>
      </c>
      <c r="E608" s="103"/>
      <c r="F608" s="24"/>
      <c r="G608" s="47">
        <f>G609</f>
        <v>13839.7</v>
      </c>
    </row>
    <row r="609" spans="1:7" ht="33.75" customHeight="1">
      <c r="A609" s="114" t="s">
        <v>192</v>
      </c>
      <c r="B609" s="88">
        <v>913</v>
      </c>
      <c r="C609" s="24" t="s">
        <v>316</v>
      </c>
      <c r="D609" s="24">
        <v>4409909</v>
      </c>
      <c r="E609" s="24" t="s">
        <v>193</v>
      </c>
      <c r="F609" s="24"/>
      <c r="G609" s="47">
        <f>G610</f>
        <v>13839.7</v>
      </c>
    </row>
    <row r="610" spans="1:7" ht="11.25" customHeight="1">
      <c r="A610" s="114" t="s">
        <v>194</v>
      </c>
      <c r="B610" s="88">
        <v>913</v>
      </c>
      <c r="C610" s="24" t="s">
        <v>316</v>
      </c>
      <c r="D610" s="24">
        <v>4409909</v>
      </c>
      <c r="E610" s="24" t="s">
        <v>195</v>
      </c>
      <c r="F610" s="24"/>
      <c r="G610" s="47">
        <f>G611+G612</f>
        <v>13839.7</v>
      </c>
    </row>
    <row r="611" spans="1:7" ht="35.25" customHeight="1">
      <c r="A611" s="114" t="s">
        <v>196</v>
      </c>
      <c r="B611" s="88">
        <v>913</v>
      </c>
      <c r="C611" s="24" t="s">
        <v>316</v>
      </c>
      <c r="D611" s="24">
        <v>4409909</v>
      </c>
      <c r="E611" s="88" t="s">
        <v>197</v>
      </c>
      <c r="F611" s="24"/>
      <c r="G611" s="47">
        <v>13639.7</v>
      </c>
    </row>
    <row r="612" spans="1:7" ht="15" customHeight="1">
      <c r="A612" s="114" t="s">
        <v>198</v>
      </c>
      <c r="B612" s="88">
        <v>913</v>
      </c>
      <c r="C612" s="24" t="s">
        <v>316</v>
      </c>
      <c r="D612" s="24">
        <v>4409909</v>
      </c>
      <c r="E612" s="24" t="s">
        <v>199</v>
      </c>
      <c r="F612" s="24"/>
      <c r="G612" s="47">
        <f>200</f>
        <v>200</v>
      </c>
    </row>
    <row r="613" spans="1:28" s="87" customFormat="1" ht="12" customHeight="1">
      <c r="A613" s="135" t="s">
        <v>5</v>
      </c>
      <c r="B613" s="58">
        <v>913</v>
      </c>
      <c r="C613" s="31" t="s">
        <v>316</v>
      </c>
      <c r="D613" s="31" t="s">
        <v>453</v>
      </c>
      <c r="E613" s="31"/>
      <c r="F613" s="21">
        <f>F615</f>
        <v>1871</v>
      </c>
      <c r="G613" s="47">
        <f>G615</f>
        <v>2976.3</v>
      </c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8"/>
      <c r="Z613" s="78"/>
      <c r="AA613" s="78"/>
      <c r="AB613" s="78"/>
    </row>
    <row r="614" spans="1:28" s="87" customFormat="1" ht="21" customHeight="1">
      <c r="A614" s="30" t="s">
        <v>456</v>
      </c>
      <c r="B614" s="58">
        <v>913</v>
      </c>
      <c r="C614" s="31" t="s">
        <v>316</v>
      </c>
      <c r="D614" s="31" t="s">
        <v>472</v>
      </c>
      <c r="E614" s="31"/>
      <c r="F614" s="21"/>
      <c r="G614" s="47">
        <f>G615</f>
        <v>2976.3</v>
      </c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8"/>
      <c r="Z614" s="78"/>
      <c r="AA614" s="78"/>
      <c r="AB614" s="78"/>
    </row>
    <row r="615" spans="1:7" ht="21" customHeight="1">
      <c r="A615" s="30" t="s">
        <v>456</v>
      </c>
      <c r="B615" s="58">
        <v>913</v>
      </c>
      <c r="C615" s="31" t="s">
        <v>316</v>
      </c>
      <c r="D615" s="31" t="s">
        <v>378</v>
      </c>
      <c r="E615" s="31"/>
      <c r="F615" s="21">
        <f>1838+33</f>
        <v>1871</v>
      </c>
      <c r="G615" s="47">
        <f>G616</f>
        <v>2976.3</v>
      </c>
    </row>
    <row r="616" spans="1:7" ht="34.5" customHeight="1">
      <c r="A616" s="42" t="s">
        <v>192</v>
      </c>
      <c r="B616" s="58">
        <v>913</v>
      </c>
      <c r="C616" s="31" t="s">
        <v>316</v>
      </c>
      <c r="D616" s="31" t="s">
        <v>378</v>
      </c>
      <c r="E616" s="31" t="s">
        <v>193</v>
      </c>
      <c r="F616" s="21"/>
      <c r="G616" s="47">
        <f>G617</f>
        <v>2976.3</v>
      </c>
    </row>
    <row r="617" spans="1:7" ht="13.5" customHeight="1">
      <c r="A617" s="42" t="s">
        <v>194</v>
      </c>
      <c r="B617" s="58">
        <v>913</v>
      </c>
      <c r="C617" s="31" t="s">
        <v>316</v>
      </c>
      <c r="D617" s="31" t="s">
        <v>378</v>
      </c>
      <c r="E617" s="31" t="s">
        <v>195</v>
      </c>
      <c r="F617" s="21"/>
      <c r="G617" s="47">
        <f>G618</f>
        <v>2976.3</v>
      </c>
    </row>
    <row r="618" spans="1:7" ht="36" customHeight="1">
      <c r="A618" s="42" t="s">
        <v>196</v>
      </c>
      <c r="B618" s="58">
        <v>913</v>
      </c>
      <c r="C618" s="31" t="s">
        <v>316</v>
      </c>
      <c r="D618" s="31" t="s">
        <v>378</v>
      </c>
      <c r="E618" s="59" t="s">
        <v>197</v>
      </c>
      <c r="F618" s="21"/>
      <c r="G618" s="47">
        <v>2976.3</v>
      </c>
    </row>
    <row r="619" spans="1:7" ht="13.5" customHeight="1">
      <c r="A619" s="42" t="s">
        <v>417</v>
      </c>
      <c r="B619" s="58">
        <v>913</v>
      </c>
      <c r="C619" s="31" t="s">
        <v>316</v>
      </c>
      <c r="D619" s="31" t="s">
        <v>448</v>
      </c>
      <c r="E619" s="24"/>
      <c r="F619" s="21"/>
      <c r="G619" s="47">
        <f>G620</f>
        <v>1083.3</v>
      </c>
    </row>
    <row r="620" spans="1:7" ht="45" customHeight="1">
      <c r="A620" s="146" t="s">
        <v>528</v>
      </c>
      <c r="B620" s="58">
        <v>913</v>
      </c>
      <c r="C620" s="31" t="s">
        <v>316</v>
      </c>
      <c r="D620" s="31" t="s">
        <v>175</v>
      </c>
      <c r="E620" s="31"/>
      <c r="F620" s="21"/>
      <c r="G620" s="47">
        <f>G621</f>
        <v>1083.3</v>
      </c>
    </row>
    <row r="621" spans="1:7" ht="35.25" customHeight="1">
      <c r="A621" s="42" t="s">
        <v>192</v>
      </c>
      <c r="B621" s="58">
        <v>913</v>
      </c>
      <c r="C621" s="31" t="s">
        <v>316</v>
      </c>
      <c r="D621" s="31" t="s">
        <v>175</v>
      </c>
      <c r="E621" s="31" t="s">
        <v>193</v>
      </c>
      <c r="F621" s="21"/>
      <c r="G621" s="47">
        <f>G622</f>
        <v>1083.3</v>
      </c>
    </row>
    <row r="622" spans="1:7" ht="12" customHeight="1">
      <c r="A622" s="42" t="s">
        <v>194</v>
      </c>
      <c r="B622" s="58">
        <v>913</v>
      </c>
      <c r="C622" s="31" t="s">
        <v>316</v>
      </c>
      <c r="D622" s="31" t="s">
        <v>175</v>
      </c>
      <c r="E622" s="31" t="s">
        <v>195</v>
      </c>
      <c r="F622" s="21"/>
      <c r="G622" s="47">
        <f>G623</f>
        <v>1083.3</v>
      </c>
    </row>
    <row r="623" spans="1:7" ht="33.75" customHeight="1">
      <c r="A623" s="42" t="s">
        <v>196</v>
      </c>
      <c r="B623" s="58">
        <v>913</v>
      </c>
      <c r="C623" s="31" t="s">
        <v>316</v>
      </c>
      <c r="D623" s="31" t="s">
        <v>175</v>
      </c>
      <c r="E623" s="59" t="s">
        <v>197</v>
      </c>
      <c r="F623" s="21"/>
      <c r="G623" s="47">
        <v>1083.3</v>
      </c>
    </row>
    <row r="624" spans="1:7" ht="11.25" customHeight="1">
      <c r="A624" s="42" t="s">
        <v>273</v>
      </c>
      <c r="B624" s="58">
        <v>913</v>
      </c>
      <c r="C624" s="31" t="s">
        <v>316</v>
      </c>
      <c r="D624" s="31" t="s">
        <v>355</v>
      </c>
      <c r="E624" s="59"/>
      <c r="F624" s="21"/>
      <c r="G624" s="47">
        <f>G625</f>
        <v>44</v>
      </c>
    </row>
    <row r="625" spans="1:7" ht="12.75" customHeight="1">
      <c r="A625" s="42" t="s">
        <v>290</v>
      </c>
      <c r="B625" s="58">
        <v>913</v>
      </c>
      <c r="C625" s="31" t="s">
        <v>316</v>
      </c>
      <c r="D625" s="31" t="s">
        <v>291</v>
      </c>
      <c r="E625" s="31"/>
      <c r="F625" s="21"/>
      <c r="G625" s="47">
        <f>G626</f>
        <v>44</v>
      </c>
    </row>
    <row r="626" spans="1:7" ht="33.75" customHeight="1">
      <c r="A626" s="42" t="s">
        <v>192</v>
      </c>
      <c r="B626" s="58">
        <v>913</v>
      </c>
      <c r="C626" s="31" t="s">
        <v>316</v>
      </c>
      <c r="D626" s="31" t="s">
        <v>291</v>
      </c>
      <c r="E626" s="31" t="s">
        <v>193</v>
      </c>
      <c r="F626" s="21"/>
      <c r="G626" s="47">
        <f>G627</f>
        <v>44</v>
      </c>
    </row>
    <row r="627" spans="1:7" ht="12" customHeight="1">
      <c r="A627" s="42" t="s">
        <v>194</v>
      </c>
      <c r="B627" s="58">
        <v>913</v>
      </c>
      <c r="C627" s="31" t="s">
        <v>316</v>
      </c>
      <c r="D627" s="31" t="s">
        <v>291</v>
      </c>
      <c r="E627" s="31" t="s">
        <v>195</v>
      </c>
      <c r="F627" s="21"/>
      <c r="G627" s="47">
        <f>G628</f>
        <v>44</v>
      </c>
    </row>
    <row r="628" spans="1:7" ht="12.75" customHeight="1">
      <c r="A628" s="114" t="s">
        <v>198</v>
      </c>
      <c r="B628" s="58">
        <v>913</v>
      </c>
      <c r="C628" s="31" t="s">
        <v>316</v>
      </c>
      <c r="D628" s="31" t="s">
        <v>291</v>
      </c>
      <c r="E628" s="59" t="s">
        <v>199</v>
      </c>
      <c r="F628" s="21"/>
      <c r="G628" s="47">
        <v>44</v>
      </c>
    </row>
    <row r="629" spans="1:7" ht="12.75" customHeight="1">
      <c r="A629" s="30" t="s">
        <v>337</v>
      </c>
      <c r="B629" s="58">
        <v>913</v>
      </c>
      <c r="C629" s="31" t="s">
        <v>316</v>
      </c>
      <c r="D629" s="53" t="s">
        <v>338</v>
      </c>
      <c r="E629" s="31"/>
      <c r="F629" s="21"/>
      <c r="G629" s="47">
        <f>G630+G637</f>
        <v>5352.7</v>
      </c>
    </row>
    <row r="630" spans="1:7" ht="14.25" customHeight="1">
      <c r="A630" s="30" t="s">
        <v>264</v>
      </c>
      <c r="B630" s="58">
        <v>913</v>
      </c>
      <c r="C630" s="31" t="s">
        <v>316</v>
      </c>
      <c r="D630" s="53" t="s">
        <v>317</v>
      </c>
      <c r="E630" s="53"/>
      <c r="F630" s="21" t="e">
        <f>#REF!</f>
        <v>#REF!</v>
      </c>
      <c r="G630" s="47">
        <f>G634+G631</f>
        <v>4910.5</v>
      </c>
    </row>
    <row r="631" spans="1:7" ht="22.5" customHeight="1">
      <c r="A631" s="42" t="s">
        <v>219</v>
      </c>
      <c r="B631" s="58">
        <v>913</v>
      </c>
      <c r="C631" s="31" t="s">
        <v>316</v>
      </c>
      <c r="D631" s="53" t="s">
        <v>317</v>
      </c>
      <c r="E631" s="53" t="s">
        <v>220</v>
      </c>
      <c r="F631" s="21"/>
      <c r="G631" s="47">
        <f>G632</f>
        <v>457</v>
      </c>
    </row>
    <row r="632" spans="1:7" ht="24.75" customHeight="1">
      <c r="A632" s="42" t="s">
        <v>221</v>
      </c>
      <c r="B632" s="58">
        <v>913</v>
      </c>
      <c r="C632" s="31" t="s">
        <v>316</v>
      </c>
      <c r="D632" s="53" t="s">
        <v>317</v>
      </c>
      <c r="E632" s="53" t="s">
        <v>222</v>
      </c>
      <c r="F632" s="21"/>
      <c r="G632" s="47">
        <f>G633</f>
        <v>457</v>
      </c>
    </row>
    <row r="633" spans="1:7" ht="27" customHeight="1">
      <c r="A633" s="42" t="s">
        <v>225</v>
      </c>
      <c r="B633" s="58">
        <v>913</v>
      </c>
      <c r="C633" s="31" t="s">
        <v>316</v>
      </c>
      <c r="D633" s="53" t="s">
        <v>317</v>
      </c>
      <c r="E633" s="53" t="s">
        <v>226</v>
      </c>
      <c r="F633" s="21"/>
      <c r="G633" s="47">
        <f>385+72</f>
        <v>457</v>
      </c>
    </row>
    <row r="634" spans="1:7" ht="33" customHeight="1">
      <c r="A634" s="42" t="s">
        <v>192</v>
      </c>
      <c r="B634" s="58">
        <v>913</v>
      </c>
      <c r="C634" s="31" t="s">
        <v>316</v>
      </c>
      <c r="D634" s="53" t="s">
        <v>317</v>
      </c>
      <c r="E634" s="31" t="s">
        <v>193</v>
      </c>
      <c r="F634" s="21"/>
      <c r="G634" s="47">
        <f>G635</f>
        <v>4453.5</v>
      </c>
    </row>
    <row r="635" spans="1:7" ht="12.75" customHeight="1">
      <c r="A635" s="42" t="s">
        <v>194</v>
      </c>
      <c r="B635" s="58">
        <v>913</v>
      </c>
      <c r="C635" s="31" t="s">
        <v>316</v>
      </c>
      <c r="D635" s="53" t="s">
        <v>317</v>
      </c>
      <c r="E635" s="31" t="s">
        <v>195</v>
      </c>
      <c r="F635" s="21"/>
      <c r="G635" s="47">
        <f>G636</f>
        <v>4453.5</v>
      </c>
    </row>
    <row r="636" spans="1:7" ht="12.75" customHeight="1">
      <c r="A636" s="42" t="s">
        <v>198</v>
      </c>
      <c r="B636" s="58">
        <v>913</v>
      </c>
      <c r="C636" s="31" t="s">
        <v>316</v>
      </c>
      <c r="D636" s="53" t="s">
        <v>317</v>
      </c>
      <c r="E636" s="31" t="s">
        <v>199</v>
      </c>
      <c r="F636" s="21"/>
      <c r="G636" s="47">
        <v>4453.5</v>
      </c>
    </row>
    <row r="637" spans="1:7" ht="37.5" customHeight="1">
      <c r="A637" s="42" t="s">
        <v>499</v>
      </c>
      <c r="B637" s="58">
        <v>913</v>
      </c>
      <c r="C637" s="31" t="s">
        <v>316</v>
      </c>
      <c r="D637" s="53" t="s">
        <v>124</v>
      </c>
      <c r="E637" s="31"/>
      <c r="F637" s="21">
        <v>453</v>
      </c>
      <c r="G637" s="47">
        <f>G638</f>
        <v>442.2</v>
      </c>
    </row>
    <row r="638" spans="1:7" ht="12.75" customHeight="1">
      <c r="A638" s="42" t="s">
        <v>198</v>
      </c>
      <c r="B638" s="58">
        <v>913</v>
      </c>
      <c r="C638" s="31" t="s">
        <v>316</v>
      </c>
      <c r="D638" s="53" t="s">
        <v>124</v>
      </c>
      <c r="E638" s="31" t="s">
        <v>199</v>
      </c>
      <c r="F638" s="21">
        <v>453</v>
      </c>
      <c r="G638" s="47">
        <v>442.2</v>
      </c>
    </row>
    <row r="639" spans="1:7" ht="13.5" customHeight="1">
      <c r="A639" s="97" t="s">
        <v>452</v>
      </c>
      <c r="B639" s="57">
        <v>913</v>
      </c>
      <c r="C639" s="44" t="s">
        <v>318</v>
      </c>
      <c r="D639" s="44"/>
      <c r="E639" s="44"/>
      <c r="F639" s="29">
        <f>G639</f>
        <v>3432.7</v>
      </c>
      <c r="G639" s="50">
        <f>G642+G647+G661</f>
        <v>3432.7</v>
      </c>
    </row>
    <row r="640" spans="1:7" ht="14.25" customHeight="1">
      <c r="A640" s="49" t="s">
        <v>17</v>
      </c>
      <c r="B640" s="21">
        <v>913</v>
      </c>
      <c r="C640" s="31" t="s">
        <v>318</v>
      </c>
      <c r="D640" s="31" t="s">
        <v>351</v>
      </c>
      <c r="E640" s="31"/>
      <c r="F640" s="29"/>
      <c r="G640" s="47">
        <f>G641</f>
        <v>944.5</v>
      </c>
    </row>
    <row r="641" spans="1:7" ht="12.75" customHeight="1">
      <c r="A641" s="49" t="s">
        <v>55</v>
      </c>
      <c r="B641" s="21">
        <v>913</v>
      </c>
      <c r="C641" s="31" t="s">
        <v>318</v>
      </c>
      <c r="D641" s="31" t="s">
        <v>207</v>
      </c>
      <c r="E641" s="31"/>
      <c r="F641" s="29"/>
      <c r="G641" s="47">
        <f>G642</f>
        <v>944.5</v>
      </c>
    </row>
    <row r="642" spans="1:7" ht="45.75" customHeight="1">
      <c r="A642" s="42" t="s">
        <v>202</v>
      </c>
      <c r="B642" s="58">
        <v>913</v>
      </c>
      <c r="C642" s="31" t="s">
        <v>318</v>
      </c>
      <c r="D642" s="31" t="s">
        <v>207</v>
      </c>
      <c r="E642" s="31" t="s">
        <v>205</v>
      </c>
      <c r="F642" s="54"/>
      <c r="G642" s="47">
        <f>G643</f>
        <v>944.5</v>
      </c>
    </row>
    <row r="643" spans="1:7" ht="11.25" customHeight="1">
      <c r="A643" s="42" t="s">
        <v>203</v>
      </c>
      <c r="B643" s="58">
        <v>913</v>
      </c>
      <c r="C643" s="31" t="s">
        <v>318</v>
      </c>
      <c r="D643" s="31" t="s">
        <v>207</v>
      </c>
      <c r="E643" s="31" t="s">
        <v>216</v>
      </c>
      <c r="F643" s="54"/>
      <c r="G643" s="47">
        <f>G644</f>
        <v>944.5</v>
      </c>
    </row>
    <row r="644" spans="1:7" ht="11.25" customHeight="1">
      <c r="A644" s="42" t="s">
        <v>204</v>
      </c>
      <c r="B644" s="58">
        <v>913</v>
      </c>
      <c r="C644" s="31" t="s">
        <v>318</v>
      </c>
      <c r="D644" s="31" t="s">
        <v>207</v>
      </c>
      <c r="E644" s="31" t="s">
        <v>217</v>
      </c>
      <c r="F644" s="54"/>
      <c r="G644" s="47">
        <v>944.5</v>
      </c>
    </row>
    <row r="645" spans="1:7" ht="47.25" customHeight="1">
      <c r="A645" s="42" t="s">
        <v>475</v>
      </c>
      <c r="B645" s="58">
        <v>913</v>
      </c>
      <c r="C645" s="31" t="s">
        <v>318</v>
      </c>
      <c r="D645" s="31" t="s">
        <v>476</v>
      </c>
      <c r="E645" s="31"/>
      <c r="F645" s="54"/>
      <c r="G645" s="47">
        <f>G646</f>
        <v>2067.1</v>
      </c>
    </row>
    <row r="646" spans="1:7" ht="21" customHeight="1">
      <c r="A646" s="30" t="s">
        <v>456</v>
      </c>
      <c r="B646" s="58">
        <v>913</v>
      </c>
      <c r="C646" s="31" t="s">
        <v>318</v>
      </c>
      <c r="D646" s="24">
        <v>4529900</v>
      </c>
      <c r="E646" s="31"/>
      <c r="F646" s="54"/>
      <c r="G646" s="47">
        <f>G647</f>
        <v>2067.1</v>
      </c>
    </row>
    <row r="647" spans="1:7" ht="20.25" customHeight="1">
      <c r="A647" s="30" t="s">
        <v>456</v>
      </c>
      <c r="B647" s="58">
        <v>913</v>
      </c>
      <c r="C647" s="31" t="s">
        <v>318</v>
      </c>
      <c r="D647" s="24">
        <v>4529909</v>
      </c>
      <c r="E647" s="31"/>
      <c r="F647" s="54"/>
      <c r="G647" s="47">
        <f>G648+G652+G656</f>
        <v>2067.1</v>
      </c>
    </row>
    <row r="648" spans="1:7" ht="45" customHeight="1">
      <c r="A648" s="42" t="s">
        <v>202</v>
      </c>
      <c r="B648" s="58">
        <v>913</v>
      </c>
      <c r="C648" s="31" t="s">
        <v>318</v>
      </c>
      <c r="D648" s="24">
        <v>4529909</v>
      </c>
      <c r="E648" s="31" t="s">
        <v>205</v>
      </c>
      <c r="F648" s="54"/>
      <c r="G648" s="47">
        <f>G649</f>
        <v>1608.4</v>
      </c>
    </row>
    <row r="649" spans="1:7" ht="14.25" customHeight="1">
      <c r="A649" s="42" t="s">
        <v>203</v>
      </c>
      <c r="B649" s="58">
        <v>913</v>
      </c>
      <c r="C649" s="31" t="s">
        <v>318</v>
      </c>
      <c r="D649" s="24">
        <v>4529909</v>
      </c>
      <c r="E649" s="31" t="s">
        <v>206</v>
      </c>
      <c r="F649" s="54"/>
      <c r="G649" s="47">
        <f>G650+G651</f>
        <v>1608.4</v>
      </c>
    </row>
    <row r="650" spans="1:7" ht="15" customHeight="1">
      <c r="A650" s="42" t="s">
        <v>204</v>
      </c>
      <c r="B650" s="58">
        <v>913</v>
      </c>
      <c r="C650" s="31" t="s">
        <v>318</v>
      </c>
      <c r="D650" s="24">
        <v>4529909</v>
      </c>
      <c r="E650" s="31" t="s">
        <v>185</v>
      </c>
      <c r="F650" s="54"/>
      <c r="G650" s="47">
        <v>1608.4</v>
      </c>
    </row>
    <row r="651" spans="1:7" ht="12" customHeight="1">
      <c r="A651" s="42" t="s">
        <v>187</v>
      </c>
      <c r="B651" s="58">
        <v>913</v>
      </c>
      <c r="C651" s="31" t="s">
        <v>318</v>
      </c>
      <c r="D651" s="24">
        <v>4529909</v>
      </c>
      <c r="E651" s="31" t="s">
        <v>397</v>
      </c>
      <c r="F651" s="54"/>
      <c r="G651" s="47">
        <v>0</v>
      </c>
    </row>
    <row r="652" spans="1:7" ht="24" customHeight="1">
      <c r="A652" s="42" t="s">
        <v>219</v>
      </c>
      <c r="B652" s="58">
        <v>913</v>
      </c>
      <c r="C652" s="31" t="s">
        <v>318</v>
      </c>
      <c r="D652" s="24">
        <v>4529909</v>
      </c>
      <c r="E652" s="31" t="s">
        <v>220</v>
      </c>
      <c r="F652" s="86"/>
      <c r="G652" s="47">
        <f>G653</f>
        <v>443</v>
      </c>
    </row>
    <row r="653" spans="1:7" ht="22.5" customHeight="1">
      <c r="A653" s="42" t="s">
        <v>221</v>
      </c>
      <c r="B653" s="58">
        <v>913</v>
      </c>
      <c r="C653" s="31" t="s">
        <v>318</v>
      </c>
      <c r="D653" s="24">
        <v>4529909</v>
      </c>
      <c r="E653" s="31" t="s">
        <v>222</v>
      </c>
      <c r="F653" s="86"/>
      <c r="G653" s="47">
        <f>G655+G654</f>
        <v>443</v>
      </c>
    </row>
    <row r="654" spans="1:7" ht="20.25" customHeight="1">
      <c r="A654" s="42" t="s">
        <v>384</v>
      </c>
      <c r="B654" s="58">
        <v>913</v>
      </c>
      <c r="C654" s="31" t="s">
        <v>318</v>
      </c>
      <c r="D654" s="24">
        <v>4529909</v>
      </c>
      <c r="E654" s="31" t="s">
        <v>224</v>
      </c>
      <c r="F654" s="86"/>
      <c r="G654" s="47">
        <v>92.5</v>
      </c>
    </row>
    <row r="655" spans="1:7" ht="24" customHeight="1">
      <c r="A655" s="42" t="s">
        <v>225</v>
      </c>
      <c r="B655" s="58">
        <v>913</v>
      </c>
      <c r="C655" s="31" t="s">
        <v>318</v>
      </c>
      <c r="D655" s="24">
        <v>4529909</v>
      </c>
      <c r="E655" s="31" t="s">
        <v>226</v>
      </c>
      <c r="F655" s="86"/>
      <c r="G655" s="47">
        <v>350.5</v>
      </c>
    </row>
    <row r="656" spans="1:7" ht="14.25" customHeight="1">
      <c r="A656" s="42" t="s">
        <v>200</v>
      </c>
      <c r="B656" s="58">
        <v>913</v>
      </c>
      <c r="C656" s="31" t="s">
        <v>318</v>
      </c>
      <c r="D656" s="24">
        <v>4529909</v>
      </c>
      <c r="E656" s="24">
        <v>800</v>
      </c>
      <c r="F656" s="86"/>
      <c r="G656" s="47">
        <f>G657</f>
        <v>15.7</v>
      </c>
    </row>
    <row r="657" spans="1:7" ht="22.5" customHeight="1">
      <c r="A657" s="42" t="s">
        <v>328</v>
      </c>
      <c r="B657" s="58">
        <v>913</v>
      </c>
      <c r="C657" s="31" t="s">
        <v>318</v>
      </c>
      <c r="D657" s="24">
        <v>4529909</v>
      </c>
      <c r="E657" s="59" t="s">
        <v>329</v>
      </c>
      <c r="F657" s="86"/>
      <c r="G657" s="47">
        <f>G658+G659</f>
        <v>15.7</v>
      </c>
    </row>
    <row r="658" spans="1:7" ht="16.5" customHeight="1">
      <c r="A658" s="42" t="s">
        <v>330</v>
      </c>
      <c r="B658" s="58">
        <v>913</v>
      </c>
      <c r="C658" s="31" t="s">
        <v>318</v>
      </c>
      <c r="D658" s="24">
        <v>4529909</v>
      </c>
      <c r="E658" s="24">
        <v>851</v>
      </c>
      <c r="F658" s="86"/>
      <c r="G658" s="47">
        <v>12.6</v>
      </c>
    </row>
    <row r="659" spans="1:7" ht="16.5" customHeight="1">
      <c r="A659" s="42" t="s">
        <v>331</v>
      </c>
      <c r="B659" s="58">
        <v>913</v>
      </c>
      <c r="C659" s="31" t="s">
        <v>318</v>
      </c>
      <c r="D659" s="24">
        <v>4529909</v>
      </c>
      <c r="E659" s="24">
        <v>852</v>
      </c>
      <c r="F659" s="86"/>
      <c r="G659" s="47">
        <f>4-0.9</f>
        <v>3.1</v>
      </c>
    </row>
    <row r="660" spans="1:7" ht="13.5" customHeight="1">
      <c r="A660" s="42" t="s">
        <v>337</v>
      </c>
      <c r="B660" s="58">
        <v>913</v>
      </c>
      <c r="C660" s="31" t="s">
        <v>318</v>
      </c>
      <c r="D660" s="24">
        <v>795</v>
      </c>
      <c r="E660" s="24"/>
      <c r="F660" s="86"/>
      <c r="G660" s="47">
        <f>G661</f>
        <v>421.09999999999997</v>
      </c>
    </row>
    <row r="661" spans="1:7" ht="35.25" customHeight="1">
      <c r="A661" s="42" t="s">
        <v>259</v>
      </c>
      <c r="B661" s="58">
        <v>913</v>
      </c>
      <c r="C661" s="31" t="s">
        <v>318</v>
      </c>
      <c r="D661" s="31" t="s">
        <v>265</v>
      </c>
      <c r="E661" s="31"/>
      <c r="F661" s="86"/>
      <c r="G661" s="47">
        <f>G662+G665</f>
        <v>421.09999999999997</v>
      </c>
    </row>
    <row r="662" spans="1:7" ht="21" customHeight="1">
      <c r="A662" s="42" t="s">
        <v>219</v>
      </c>
      <c r="B662" s="58">
        <v>913</v>
      </c>
      <c r="C662" s="31" t="s">
        <v>318</v>
      </c>
      <c r="D662" s="31" t="s">
        <v>265</v>
      </c>
      <c r="E662" s="31" t="s">
        <v>220</v>
      </c>
      <c r="F662" s="86"/>
      <c r="G662" s="47">
        <f>G663</f>
        <v>314.9</v>
      </c>
    </row>
    <row r="663" spans="1:7" ht="21.75" customHeight="1">
      <c r="A663" s="42" t="s">
        <v>221</v>
      </c>
      <c r="B663" s="58">
        <v>913</v>
      </c>
      <c r="C663" s="31" t="s">
        <v>318</v>
      </c>
      <c r="D663" s="31" t="s">
        <v>265</v>
      </c>
      <c r="E663" s="31" t="s">
        <v>222</v>
      </c>
      <c r="F663" s="86"/>
      <c r="G663" s="47">
        <f>G664</f>
        <v>314.9</v>
      </c>
    </row>
    <row r="664" spans="1:7" ht="21.75" customHeight="1">
      <c r="A664" s="42" t="s">
        <v>384</v>
      </c>
      <c r="B664" s="58">
        <v>913</v>
      </c>
      <c r="C664" s="31" t="s">
        <v>318</v>
      </c>
      <c r="D664" s="31" t="s">
        <v>265</v>
      </c>
      <c r="E664" s="31" t="s">
        <v>224</v>
      </c>
      <c r="F664" s="86"/>
      <c r="G664" s="47">
        <v>314.9</v>
      </c>
    </row>
    <row r="665" spans="1:7" ht="32.25" customHeight="1">
      <c r="A665" s="42" t="s">
        <v>192</v>
      </c>
      <c r="B665" s="58">
        <v>913</v>
      </c>
      <c r="C665" s="31" t="s">
        <v>318</v>
      </c>
      <c r="D665" s="31" t="s">
        <v>265</v>
      </c>
      <c r="E665" s="31" t="s">
        <v>193</v>
      </c>
      <c r="F665" s="86"/>
      <c r="G665" s="47">
        <f>G666</f>
        <v>106.2</v>
      </c>
    </row>
    <row r="666" spans="1:7" ht="13.5" customHeight="1">
      <c r="A666" s="42" t="s">
        <v>194</v>
      </c>
      <c r="B666" s="58">
        <v>913</v>
      </c>
      <c r="C666" s="31" t="s">
        <v>318</v>
      </c>
      <c r="D666" s="31" t="s">
        <v>265</v>
      </c>
      <c r="E666" s="31" t="s">
        <v>195</v>
      </c>
      <c r="F666" s="86"/>
      <c r="G666" s="47">
        <f>G667</f>
        <v>106.2</v>
      </c>
    </row>
    <row r="667" spans="1:7" ht="11.25" customHeight="1">
      <c r="A667" s="42" t="s">
        <v>198</v>
      </c>
      <c r="B667" s="58">
        <v>913</v>
      </c>
      <c r="C667" s="31" t="s">
        <v>318</v>
      </c>
      <c r="D667" s="31" t="s">
        <v>265</v>
      </c>
      <c r="E667" s="31" t="s">
        <v>199</v>
      </c>
      <c r="F667" s="86"/>
      <c r="G667" s="47">
        <v>106.2</v>
      </c>
    </row>
    <row r="668" spans="1:7" ht="13.5" customHeight="1">
      <c r="A668" s="115" t="s">
        <v>107</v>
      </c>
      <c r="B668" s="57">
        <v>913</v>
      </c>
      <c r="C668" s="29">
        <v>10</v>
      </c>
      <c r="D668" s="44"/>
      <c r="E668" s="44"/>
      <c r="F668" s="86"/>
      <c r="G668" s="50">
        <f>G670</f>
        <v>56</v>
      </c>
    </row>
    <row r="669" spans="1:7" ht="14.25" customHeight="1">
      <c r="A669" s="43" t="s">
        <v>108</v>
      </c>
      <c r="B669" s="29">
        <v>913</v>
      </c>
      <c r="C669" s="29">
        <v>1003</v>
      </c>
      <c r="D669" s="29"/>
      <c r="E669" s="44"/>
      <c r="F669" s="86"/>
      <c r="G669" s="50">
        <f>G670</f>
        <v>56</v>
      </c>
    </row>
    <row r="670" spans="1:7" ht="14.25" customHeight="1">
      <c r="A670" s="30" t="s">
        <v>58</v>
      </c>
      <c r="B670" s="21">
        <v>913</v>
      </c>
      <c r="C670" s="21">
        <v>1003</v>
      </c>
      <c r="D670" s="31" t="s">
        <v>345</v>
      </c>
      <c r="E670" s="31"/>
      <c r="F670" s="86"/>
      <c r="G670" s="47">
        <f>G671</f>
        <v>56</v>
      </c>
    </row>
    <row r="671" spans="1:7" ht="23.25" customHeight="1">
      <c r="A671" s="30" t="s">
        <v>101</v>
      </c>
      <c r="B671" s="58">
        <v>913</v>
      </c>
      <c r="C671" s="21">
        <v>1003</v>
      </c>
      <c r="D671" s="31" t="s">
        <v>319</v>
      </c>
      <c r="E671" s="31"/>
      <c r="F671" s="86"/>
      <c r="G671" s="47">
        <f>G672</f>
        <v>56</v>
      </c>
    </row>
    <row r="672" spans="1:7" ht="21.75" customHeight="1">
      <c r="A672" s="30" t="s">
        <v>169</v>
      </c>
      <c r="B672" s="58">
        <v>913</v>
      </c>
      <c r="C672" s="21">
        <v>1003</v>
      </c>
      <c r="D672" s="31" t="s">
        <v>320</v>
      </c>
      <c r="E672" s="31"/>
      <c r="F672" s="21"/>
      <c r="G672" s="47">
        <f>G673</f>
        <v>56</v>
      </c>
    </row>
    <row r="673" spans="1:7" ht="24.75" customHeight="1">
      <c r="A673" s="30" t="s">
        <v>189</v>
      </c>
      <c r="B673" s="58">
        <v>913</v>
      </c>
      <c r="C673" s="21">
        <v>1003</v>
      </c>
      <c r="D673" s="31" t="s">
        <v>320</v>
      </c>
      <c r="E673" s="31" t="s">
        <v>188</v>
      </c>
      <c r="F673" s="21"/>
      <c r="G673" s="47">
        <f>49+7</f>
        <v>56</v>
      </c>
    </row>
    <row r="674" spans="1:7" ht="15" customHeight="1">
      <c r="A674" s="56" t="s">
        <v>158</v>
      </c>
      <c r="B674" s="57">
        <v>913</v>
      </c>
      <c r="C674" s="29">
        <v>11</v>
      </c>
      <c r="D674" s="44"/>
      <c r="E674" s="44"/>
      <c r="F674" s="29">
        <v>1909</v>
      </c>
      <c r="G674" s="50">
        <f aca="true" t="shared" si="1" ref="G674:G679">G675</f>
        <v>2314.6</v>
      </c>
    </row>
    <row r="675" spans="1:7" ht="15.75" customHeight="1">
      <c r="A675" s="56" t="s">
        <v>161</v>
      </c>
      <c r="B675" s="57">
        <v>913</v>
      </c>
      <c r="C675" s="29">
        <v>1105</v>
      </c>
      <c r="D675" s="44"/>
      <c r="E675" s="44"/>
      <c r="F675" s="29">
        <v>1909</v>
      </c>
      <c r="G675" s="50">
        <f t="shared" si="1"/>
        <v>2314.6</v>
      </c>
    </row>
    <row r="676" spans="1:7" ht="12.75" customHeight="1">
      <c r="A676" s="28" t="s">
        <v>337</v>
      </c>
      <c r="B676" s="58">
        <v>913</v>
      </c>
      <c r="C676" s="21">
        <v>1105</v>
      </c>
      <c r="D676" s="31" t="s">
        <v>338</v>
      </c>
      <c r="E676" s="31"/>
      <c r="F676" s="21">
        <v>1909</v>
      </c>
      <c r="G676" s="47">
        <f t="shared" si="1"/>
        <v>2314.6</v>
      </c>
    </row>
    <row r="677" spans="1:7" ht="14.25" customHeight="1">
      <c r="A677" s="28" t="s">
        <v>262</v>
      </c>
      <c r="B677" s="58">
        <v>913</v>
      </c>
      <c r="C677" s="21">
        <v>1105</v>
      </c>
      <c r="D677" s="31" t="s">
        <v>321</v>
      </c>
      <c r="E677" s="31"/>
      <c r="F677" s="21">
        <v>1909</v>
      </c>
      <c r="G677" s="47">
        <f t="shared" si="1"/>
        <v>2314.6</v>
      </c>
    </row>
    <row r="678" spans="1:7" ht="35.25" customHeight="1">
      <c r="A678" s="42" t="s">
        <v>192</v>
      </c>
      <c r="B678" s="58">
        <v>913</v>
      </c>
      <c r="C678" s="21">
        <v>1105</v>
      </c>
      <c r="D678" s="31" t="s">
        <v>321</v>
      </c>
      <c r="E678" s="31" t="s">
        <v>193</v>
      </c>
      <c r="F678" s="21"/>
      <c r="G678" s="47">
        <f t="shared" si="1"/>
        <v>2314.6</v>
      </c>
    </row>
    <row r="679" spans="1:7" ht="15" customHeight="1">
      <c r="A679" s="42" t="s">
        <v>194</v>
      </c>
      <c r="B679" s="58">
        <v>913</v>
      </c>
      <c r="C679" s="21">
        <v>1105</v>
      </c>
      <c r="D679" s="31" t="s">
        <v>321</v>
      </c>
      <c r="E679" s="31" t="s">
        <v>195</v>
      </c>
      <c r="F679" s="21"/>
      <c r="G679" s="47">
        <f t="shared" si="1"/>
        <v>2314.6</v>
      </c>
    </row>
    <row r="680" spans="1:7" ht="12" customHeight="1">
      <c r="A680" s="42" t="s">
        <v>198</v>
      </c>
      <c r="B680" s="58">
        <v>913</v>
      </c>
      <c r="C680" s="21">
        <v>1105</v>
      </c>
      <c r="D680" s="31" t="s">
        <v>321</v>
      </c>
      <c r="E680" s="59" t="s">
        <v>199</v>
      </c>
      <c r="F680" s="21"/>
      <c r="G680" s="47">
        <v>2314.6</v>
      </c>
    </row>
    <row r="681" spans="1:7" ht="33.75" customHeight="1">
      <c r="A681" s="131" t="s">
        <v>455</v>
      </c>
      <c r="B681" s="137">
        <v>915</v>
      </c>
      <c r="C681" s="125"/>
      <c r="D681" s="125"/>
      <c r="E681" s="126"/>
      <c r="F681" s="127" t="e">
        <f>F688+F711+F805+#REF!</f>
        <v>#REF!</v>
      </c>
      <c r="G681" s="128">
        <f>G688+G711+G781+G772+G682</f>
        <v>66518</v>
      </c>
    </row>
    <row r="682" spans="1:7" ht="22.5" customHeight="1">
      <c r="A682" s="97" t="s">
        <v>106</v>
      </c>
      <c r="B682" s="29">
        <v>915</v>
      </c>
      <c r="C682" s="44" t="s">
        <v>535</v>
      </c>
      <c r="D682" s="29"/>
      <c r="E682" s="44"/>
      <c r="F682" s="41">
        <v>3964</v>
      </c>
      <c r="G682" s="50">
        <f>G683</f>
        <v>600</v>
      </c>
    </row>
    <row r="683" spans="1:7" ht="24" customHeight="1">
      <c r="A683" s="97" t="s">
        <v>496</v>
      </c>
      <c r="B683" s="29">
        <v>915</v>
      </c>
      <c r="C683" s="44" t="s">
        <v>27</v>
      </c>
      <c r="D683" s="29"/>
      <c r="E683" s="44"/>
      <c r="F683" s="41">
        <v>4564</v>
      </c>
      <c r="G683" s="50">
        <f>G684</f>
        <v>600</v>
      </c>
    </row>
    <row r="684" spans="1:7" ht="15" customHeight="1">
      <c r="A684" s="102" t="s">
        <v>497</v>
      </c>
      <c r="B684" s="21">
        <v>915</v>
      </c>
      <c r="C684" s="31" t="s">
        <v>27</v>
      </c>
      <c r="D684" s="31" t="s">
        <v>498</v>
      </c>
      <c r="E684" s="31"/>
      <c r="F684" s="24">
        <v>600</v>
      </c>
      <c r="G684" s="47">
        <f>G685</f>
        <v>600</v>
      </c>
    </row>
    <row r="685" spans="1:7" ht="15" customHeight="1">
      <c r="A685" s="102" t="s">
        <v>200</v>
      </c>
      <c r="B685" s="21">
        <v>915</v>
      </c>
      <c r="C685" s="31" t="s">
        <v>27</v>
      </c>
      <c r="D685" s="31" t="s">
        <v>498</v>
      </c>
      <c r="E685" s="31" t="s">
        <v>201</v>
      </c>
      <c r="F685" s="24">
        <v>600</v>
      </c>
      <c r="G685" s="47">
        <f>G686</f>
        <v>600</v>
      </c>
    </row>
    <row r="686" spans="1:7" ht="14.25" customHeight="1">
      <c r="A686" s="102" t="s">
        <v>244</v>
      </c>
      <c r="B686" s="21">
        <v>915</v>
      </c>
      <c r="C686" s="31" t="s">
        <v>27</v>
      </c>
      <c r="D686" s="31" t="s">
        <v>498</v>
      </c>
      <c r="E686" s="31" t="s">
        <v>245</v>
      </c>
      <c r="F686" s="24">
        <v>600</v>
      </c>
      <c r="G686" s="47">
        <v>600</v>
      </c>
    </row>
    <row r="687" spans="1:7" ht="14.25" customHeight="1">
      <c r="A687" s="97" t="s">
        <v>107</v>
      </c>
      <c r="B687" s="29">
        <v>915</v>
      </c>
      <c r="C687" s="44" t="s">
        <v>420</v>
      </c>
      <c r="D687" s="44"/>
      <c r="E687" s="44"/>
      <c r="F687" s="41"/>
      <c r="G687" s="50">
        <f>G688+G711+G772+G781</f>
        <v>65918</v>
      </c>
    </row>
    <row r="688" spans="1:7" ht="13.5" customHeight="1">
      <c r="A688" s="43" t="s">
        <v>11</v>
      </c>
      <c r="B688" s="29">
        <v>915</v>
      </c>
      <c r="C688" s="29">
        <v>1002</v>
      </c>
      <c r="D688" s="29"/>
      <c r="E688" s="44"/>
      <c r="F688" s="29" t="e">
        <f>G688+#REF!</f>
        <v>#REF!</v>
      </c>
      <c r="G688" s="50">
        <f>G689</f>
        <v>7328.299999999999</v>
      </c>
    </row>
    <row r="689" spans="1:7" ht="15" customHeight="1">
      <c r="A689" s="30" t="s">
        <v>12</v>
      </c>
      <c r="B689" s="21">
        <v>915</v>
      </c>
      <c r="C689" s="21">
        <v>1002</v>
      </c>
      <c r="D689" s="21">
        <v>907</v>
      </c>
      <c r="E689" s="31"/>
      <c r="F689" s="21" t="e">
        <f>G689+#REF!</f>
        <v>#REF!</v>
      </c>
      <c r="G689" s="47">
        <f>G690</f>
        <v>7328.299999999999</v>
      </c>
    </row>
    <row r="690" spans="1:7" ht="21.75" customHeight="1">
      <c r="A690" s="30" t="s">
        <v>456</v>
      </c>
      <c r="B690" s="21">
        <v>915</v>
      </c>
      <c r="C690" s="21">
        <v>1002</v>
      </c>
      <c r="D690" s="21">
        <v>9079900</v>
      </c>
      <c r="E690" s="31"/>
      <c r="F690" s="21" t="e">
        <f>G690+#REF!</f>
        <v>#REF!</v>
      </c>
      <c r="G690" s="47">
        <f>G691+G701</f>
        <v>7328.299999999999</v>
      </c>
    </row>
    <row r="691" spans="1:7" ht="45.75" customHeight="1">
      <c r="A691" s="49" t="s">
        <v>432</v>
      </c>
      <c r="B691" s="21">
        <v>915</v>
      </c>
      <c r="C691" s="21">
        <v>1002</v>
      </c>
      <c r="D691" s="21">
        <v>9079901</v>
      </c>
      <c r="E691" s="31"/>
      <c r="F691" s="21" t="e">
        <f>G691+#REF!</f>
        <v>#REF!</v>
      </c>
      <c r="G691" s="47">
        <f>G692+G694+G698</f>
        <v>7127.9</v>
      </c>
    </row>
    <row r="692" spans="1:7" ht="12.75" customHeight="1">
      <c r="A692" s="49" t="s">
        <v>203</v>
      </c>
      <c r="B692" s="21">
        <v>915</v>
      </c>
      <c r="C692" s="21">
        <v>1002</v>
      </c>
      <c r="D692" s="21">
        <v>9079901</v>
      </c>
      <c r="E692" s="31" t="s">
        <v>206</v>
      </c>
      <c r="F692" s="21"/>
      <c r="G692" s="47">
        <f>G693</f>
        <v>6486.9</v>
      </c>
    </row>
    <row r="693" spans="1:7" ht="13.5" customHeight="1">
      <c r="A693" s="49" t="s">
        <v>186</v>
      </c>
      <c r="B693" s="21">
        <v>915</v>
      </c>
      <c r="C693" s="21">
        <v>1002</v>
      </c>
      <c r="D693" s="21">
        <v>9079901</v>
      </c>
      <c r="E693" s="31" t="s">
        <v>185</v>
      </c>
      <c r="F693" s="21" t="e">
        <f>G693+#REF!</f>
        <v>#REF!</v>
      </c>
      <c r="G693" s="47">
        <v>6486.9</v>
      </c>
    </row>
    <row r="694" spans="1:7" ht="24" customHeight="1">
      <c r="A694" s="42" t="s">
        <v>219</v>
      </c>
      <c r="B694" s="21">
        <v>915</v>
      </c>
      <c r="C694" s="21">
        <v>1002</v>
      </c>
      <c r="D694" s="21">
        <v>9079901</v>
      </c>
      <c r="E694" s="31" t="s">
        <v>220</v>
      </c>
      <c r="F694" s="21"/>
      <c r="G694" s="47">
        <f>G695</f>
        <v>629.5999999999999</v>
      </c>
    </row>
    <row r="695" spans="1:7" ht="22.5" customHeight="1">
      <c r="A695" s="42" t="s">
        <v>221</v>
      </c>
      <c r="B695" s="21">
        <v>915</v>
      </c>
      <c r="C695" s="21">
        <v>1002</v>
      </c>
      <c r="D695" s="21">
        <v>9079901</v>
      </c>
      <c r="E695" s="31" t="s">
        <v>222</v>
      </c>
      <c r="F695" s="21"/>
      <c r="G695" s="47">
        <f>G696+G697</f>
        <v>629.5999999999999</v>
      </c>
    </row>
    <row r="696" spans="1:7" ht="22.5" customHeight="1">
      <c r="A696" s="42" t="s">
        <v>384</v>
      </c>
      <c r="B696" s="21">
        <v>915</v>
      </c>
      <c r="C696" s="21">
        <v>1002</v>
      </c>
      <c r="D696" s="21">
        <v>9079901</v>
      </c>
      <c r="E696" s="31" t="s">
        <v>224</v>
      </c>
      <c r="F696" s="21"/>
      <c r="G696" s="47">
        <f>111.7-1-2-4.5-5-22-2.7-7</f>
        <v>67.5</v>
      </c>
    </row>
    <row r="697" spans="1:7" ht="22.5" customHeight="1">
      <c r="A697" s="42" t="s">
        <v>225</v>
      </c>
      <c r="B697" s="21">
        <v>915</v>
      </c>
      <c r="C697" s="21">
        <v>1002</v>
      </c>
      <c r="D697" s="21">
        <v>9079901</v>
      </c>
      <c r="E697" s="31" t="s">
        <v>226</v>
      </c>
      <c r="F697" s="21"/>
      <c r="G697" s="47">
        <f>551.3+1+2+4.5+5-3-6+0.3+7</f>
        <v>562.0999999999999</v>
      </c>
    </row>
    <row r="698" spans="1:7" ht="13.5" customHeight="1">
      <c r="A698" s="42" t="s">
        <v>200</v>
      </c>
      <c r="B698" s="21">
        <v>915</v>
      </c>
      <c r="C698" s="21">
        <v>1002</v>
      </c>
      <c r="D698" s="21">
        <v>9079901</v>
      </c>
      <c r="E698" s="31" t="s">
        <v>201</v>
      </c>
      <c r="F698" s="21"/>
      <c r="G698" s="47">
        <f>G699</f>
        <v>11.4</v>
      </c>
    </row>
    <row r="699" spans="1:7" ht="22.5" customHeight="1">
      <c r="A699" s="42" t="s">
        <v>328</v>
      </c>
      <c r="B699" s="21">
        <v>915</v>
      </c>
      <c r="C699" s="21">
        <v>1002</v>
      </c>
      <c r="D699" s="21">
        <v>9079901</v>
      </c>
      <c r="E699" s="31" t="s">
        <v>329</v>
      </c>
      <c r="F699" s="21"/>
      <c r="G699" s="47">
        <f>G700</f>
        <v>11.4</v>
      </c>
    </row>
    <row r="700" spans="1:7" ht="13.5" customHeight="1">
      <c r="A700" s="42" t="s">
        <v>331</v>
      </c>
      <c r="B700" s="21">
        <v>915</v>
      </c>
      <c r="C700" s="21">
        <v>1002</v>
      </c>
      <c r="D700" s="21">
        <v>9079901</v>
      </c>
      <c r="E700" s="31" t="s">
        <v>349</v>
      </c>
      <c r="F700" s="21"/>
      <c r="G700" s="47">
        <f>6+3+2.4</f>
        <v>11.4</v>
      </c>
    </row>
    <row r="701" spans="1:7" ht="24.75" customHeight="1">
      <c r="A701" s="49" t="s">
        <v>184</v>
      </c>
      <c r="B701" s="21">
        <v>915</v>
      </c>
      <c r="C701" s="21">
        <v>1002</v>
      </c>
      <c r="D701" s="21">
        <v>9079920</v>
      </c>
      <c r="E701" s="31"/>
      <c r="F701" s="21">
        <v>111</v>
      </c>
      <c r="G701" s="47">
        <f>G702+G704+G707</f>
        <v>200.39999999999998</v>
      </c>
    </row>
    <row r="702" spans="1:7" ht="11.25" customHeight="1">
      <c r="A702" s="49" t="s">
        <v>203</v>
      </c>
      <c r="B702" s="21">
        <v>915</v>
      </c>
      <c r="C702" s="21">
        <v>1002</v>
      </c>
      <c r="D702" s="21">
        <v>9079920</v>
      </c>
      <c r="E702" s="31" t="s">
        <v>206</v>
      </c>
      <c r="F702" s="21"/>
      <c r="G702" s="47">
        <f>G703</f>
        <v>140.7</v>
      </c>
    </row>
    <row r="703" spans="1:7" ht="12.75" customHeight="1">
      <c r="A703" s="49" t="s">
        <v>186</v>
      </c>
      <c r="B703" s="21">
        <v>915</v>
      </c>
      <c r="C703" s="21">
        <v>1002</v>
      </c>
      <c r="D703" s="21">
        <v>9079920</v>
      </c>
      <c r="E703" s="31" t="s">
        <v>185</v>
      </c>
      <c r="F703" s="21">
        <v>111</v>
      </c>
      <c r="G703" s="47">
        <v>140.7</v>
      </c>
    </row>
    <row r="704" spans="1:7" ht="22.5" customHeight="1">
      <c r="A704" s="42" t="s">
        <v>219</v>
      </c>
      <c r="B704" s="21">
        <v>915</v>
      </c>
      <c r="C704" s="21">
        <v>1002</v>
      </c>
      <c r="D704" s="21">
        <v>9079920</v>
      </c>
      <c r="E704" s="31" t="s">
        <v>220</v>
      </c>
      <c r="F704" s="21"/>
      <c r="G704" s="47">
        <f>G705</f>
        <v>45.7</v>
      </c>
    </row>
    <row r="705" spans="1:7" ht="24" customHeight="1">
      <c r="A705" s="42" t="s">
        <v>221</v>
      </c>
      <c r="B705" s="21">
        <v>915</v>
      </c>
      <c r="C705" s="21">
        <v>1002</v>
      </c>
      <c r="D705" s="21">
        <v>9079920</v>
      </c>
      <c r="E705" s="31" t="s">
        <v>222</v>
      </c>
      <c r="F705" s="21"/>
      <c r="G705" s="47">
        <f>G706</f>
        <v>45.7</v>
      </c>
    </row>
    <row r="706" spans="1:7" ht="23.25" customHeight="1">
      <c r="A706" s="42" t="s">
        <v>225</v>
      </c>
      <c r="B706" s="21">
        <v>915</v>
      </c>
      <c r="C706" s="21">
        <v>1002</v>
      </c>
      <c r="D706" s="21">
        <v>9079920</v>
      </c>
      <c r="E706" s="31" t="s">
        <v>226</v>
      </c>
      <c r="F706" s="21"/>
      <c r="G706" s="47">
        <v>45.7</v>
      </c>
    </row>
    <row r="707" spans="1:7" ht="14.25" customHeight="1">
      <c r="A707" s="42" t="s">
        <v>200</v>
      </c>
      <c r="B707" s="21">
        <v>915</v>
      </c>
      <c r="C707" s="21">
        <v>1002</v>
      </c>
      <c r="D707" s="21">
        <v>9079920</v>
      </c>
      <c r="E707" s="31" t="s">
        <v>201</v>
      </c>
      <c r="F707" s="21"/>
      <c r="G707" s="47">
        <f>G708</f>
        <v>14</v>
      </c>
    </row>
    <row r="708" spans="1:7" ht="23.25" customHeight="1">
      <c r="A708" s="42" t="s">
        <v>328</v>
      </c>
      <c r="B708" s="21">
        <v>915</v>
      </c>
      <c r="C708" s="21">
        <v>1002</v>
      </c>
      <c r="D708" s="21">
        <v>9079920</v>
      </c>
      <c r="E708" s="31" t="s">
        <v>329</v>
      </c>
      <c r="F708" s="21"/>
      <c r="G708" s="47">
        <f>G709+G710</f>
        <v>14</v>
      </c>
    </row>
    <row r="709" spans="1:7" ht="12.75" customHeight="1">
      <c r="A709" s="42" t="s">
        <v>330</v>
      </c>
      <c r="B709" s="21">
        <v>915</v>
      </c>
      <c r="C709" s="21">
        <v>1002</v>
      </c>
      <c r="D709" s="21">
        <v>9079920</v>
      </c>
      <c r="E709" s="31" t="s">
        <v>348</v>
      </c>
      <c r="F709" s="21"/>
      <c r="G709" s="47">
        <v>6.9</v>
      </c>
    </row>
    <row r="710" spans="1:7" ht="13.5" customHeight="1">
      <c r="A710" s="42" t="s">
        <v>331</v>
      </c>
      <c r="B710" s="21">
        <v>915</v>
      </c>
      <c r="C710" s="21">
        <v>1002</v>
      </c>
      <c r="D710" s="21">
        <v>9079920</v>
      </c>
      <c r="E710" s="31" t="s">
        <v>349</v>
      </c>
      <c r="F710" s="21"/>
      <c r="G710" s="47">
        <v>7.1</v>
      </c>
    </row>
    <row r="711" spans="1:7" ht="13.5" customHeight="1">
      <c r="A711" s="43" t="s">
        <v>108</v>
      </c>
      <c r="B711" s="29">
        <v>915</v>
      </c>
      <c r="C711" s="29">
        <v>1003</v>
      </c>
      <c r="D711" s="29"/>
      <c r="E711" s="44"/>
      <c r="F711" s="41" t="e">
        <f>F712+F769</f>
        <v>#REF!</v>
      </c>
      <c r="G711" s="50">
        <f>G712+G769</f>
        <v>46114.2</v>
      </c>
    </row>
    <row r="712" spans="1:7" ht="13.5" customHeight="1">
      <c r="A712" s="30" t="s">
        <v>58</v>
      </c>
      <c r="B712" s="21">
        <v>915</v>
      </c>
      <c r="C712" s="21">
        <v>1003</v>
      </c>
      <c r="D712" s="31" t="s">
        <v>345</v>
      </c>
      <c r="E712" s="31"/>
      <c r="F712" s="21" t="e">
        <f>F713+#REF!+F718+#REF!+F720+#REF!+#REF!+F747+#REF!+F750+F753+F756+F759+F763+F766+#REF!+F744</f>
        <v>#REF!</v>
      </c>
      <c r="G712" s="47">
        <f>G713+G718+G720+G735+G747+G750+G753+G756+G759+G763+G766+G744+G724+G726+G716+G731+G739+G742</f>
        <v>46105.2</v>
      </c>
    </row>
    <row r="713" spans="1:7" ht="24" customHeight="1">
      <c r="A713" s="49" t="s">
        <v>59</v>
      </c>
      <c r="B713" s="21">
        <v>915</v>
      </c>
      <c r="C713" s="21">
        <v>1003</v>
      </c>
      <c r="D713" s="31" t="s">
        <v>60</v>
      </c>
      <c r="E713" s="51"/>
      <c r="F713" s="21">
        <v>242.6</v>
      </c>
      <c r="G713" s="47">
        <f>G715</f>
        <v>543.6</v>
      </c>
    </row>
    <row r="714" spans="1:7" ht="21.75" customHeight="1">
      <c r="A714" s="49" t="s">
        <v>61</v>
      </c>
      <c r="B714" s="21">
        <v>915</v>
      </c>
      <c r="C714" s="21">
        <v>1003</v>
      </c>
      <c r="D714" s="21">
        <v>5052901</v>
      </c>
      <c r="E714" s="51"/>
      <c r="F714" s="21">
        <v>242.6</v>
      </c>
      <c r="G714" s="47">
        <f>G715</f>
        <v>543.6</v>
      </c>
    </row>
    <row r="715" spans="1:7" ht="24.75" customHeight="1">
      <c r="A715" s="52" t="s">
        <v>191</v>
      </c>
      <c r="B715" s="21">
        <v>915</v>
      </c>
      <c r="C715" s="21">
        <v>1003</v>
      </c>
      <c r="D715" s="21">
        <v>5052901</v>
      </c>
      <c r="E715" s="31" t="s">
        <v>190</v>
      </c>
      <c r="F715" s="21" t="e">
        <f>#REF!+G715</f>
        <v>#REF!</v>
      </c>
      <c r="G715" s="47">
        <v>543.6</v>
      </c>
    </row>
    <row r="716" spans="1:7" ht="34.5" customHeight="1">
      <c r="A716" s="49" t="s">
        <v>140</v>
      </c>
      <c r="B716" s="21">
        <v>915</v>
      </c>
      <c r="C716" s="21">
        <v>1003</v>
      </c>
      <c r="D716" s="21">
        <v>5054500</v>
      </c>
      <c r="E716" s="31"/>
      <c r="F716" s="21"/>
      <c r="G716" s="47">
        <f>G717</f>
        <v>2.2</v>
      </c>
    </row>
    <row r="717" spans="1:7" ht="24" customHeight="1">
      <c r="A717" s="52" t="s">
        <v>248</v>
      </c>
      <c r="B717" s="21">
        <v>915</v>
      </c>
      <c r="C717" s="21">
        <v>1003</v>
      </c>
      <c r="D717" s="21">
        <v>5054500</v>
      </c>
      <c r="E717" s="31" t="s">
        <v>247</v>
      </c>
      <c r="F717" s="21"/>
      <c r="G717" s="47">
        <f>1.7+1.5-1</f>
        <v>2.2</v>
      </c>
    </row>
    <row r="718" spans="1:7" ht="22.5" customHeight="1">
      <c r="A718" s="49" t="s">
        <v>65</v>
      </c>
      <c r="B718" s="21">
        <v>915</v>
      </c>
      <c r="C718" s="21">
        <v>1003</v>
      </c>
      <c r="D718" s="31">
        <v>5054600</v>
      </c>
      <c r="E718" s="31"/>
      <c r="F718" s="21">
        <v>12542</v>
      </c>
      <c r="G718" s="47">
        <f>G719</f>
        <v>6667.9</v>
      </c>
    </row>
    <row r="719" spans="1:7" ht="24.75" customHeight="1">
      <c r="A719" s="52" t="s">
        <v>248</v>
      </c>
      <c r="B719" s="21">
        <v>915</v>
      </c>
      <c r="C719" s="21">
        <v>1003</v>
      </c>
      <c r="D719" s="53">
        <v>5054600</v>
      </c>
      <c r="E719" s="31" t="s">
        <v>247</v>
      </c>
      <c r="F719" s="21">
        <v>12542</v>
      </c>
      <c r="G719" s="47">
        <v>6667.9</v>
      </c>
    </row>
    <row r="720" spans="1:7" ht="24" customHeight="1">
      <c r="A720" s="49" t="s">
        <v>66</v>
      </c>
      <c r="B720" s="21">
        <v>915</v>
      </c>
      <c r="C720" s="21">
        <v>1003</v>
      </c>
      <c r="D720" s="31" t="s">
        <v>67</v>
      </c>
      <c r="E720" s="31"/>
      <c r="F720" s="21" t="e">
        <f>#REF!+G720</f>
        <v>#REF!</v>
      </c>
      <c r="G720" s="47">
        <f>G721</f>
        <v>1791</v>
      </c>
    </row>
    <row r="721" spans="1:7" ht="33" customHeight="1">
      <c r="A721" s="49" t="s">
        <v>142</v>
      </c>
      <c r="B721" s="21">
        <v>915</v>
      </c>
      <c r="C721" s="21">
        <v>1003</v>
      </c>
      <c r="D721" s="31" t="s">
        <v>125</v>
      </c>
      <c r="E721" s="31"/>
      <c r="F721" s="21"/>
      <c r="G721" s="47">
        <f>G722</f>
        <v>1791</v>
      </c>
    </row>
    <row r="722" spans="1:7" ht="23.25" customHeight="1">
      <c r="A722" s="52" t="s">
        <v>191</v>
      </c>
      <c r="B722" s="21">
        <v>915</v>
      </c>
      <c r="C722" s="21">
        <v>1003</v>
      </c>
      <c r="D722" s="31" t="s">
        <v>125</v>
      </c>
      <c r="E722" s="31" t="s">
        <v>190</v>
      </c>
      <c r="F722" s="21"/>
      <c r="G722" s="47">
        <f>3028-1237</f>
        <v>1791</v>
      </c>
    </row>
    <row r="723" spans="1:7" ht="24.75" customHeight="1">
      <c r="A723" s="49" t="s">
        <v>160</v>
      </c>
      <c r="B723" s="21">
        <v>915</v>
      </c>
      <c r="C723" s="21">
        <v>1003</v>
      </c>
      <c r="D723" s="31" t="s">
        <v>159</v>
      </c>
      <c r="E723" s="31"/>
      <c r="F723" s="21"/>
      <c r="G723" s="47">
        <f>G724+G727+G729+G732</f>
        <v>9375.6</v>
      </c>
    </row>
    <row r="724" spans="1:7" ht="14.25" customHeight="1">
      <c r="A724" s="49" t="s">
        <v>62</v>
      </c>
      <c r="B724" s="21">
        <v>915</v>
      </c>
      <c r="C724" s="21">
        <v>1003</v>
      </c>
      <c r="D724" s="21">
        <v>5055512</v>
      </c>
      <c r="E724" s="31"/>
      <c r="F724" s="21"/>
      <c r="G724" s="47">
        <f>G725</f>
        <v>3703</v>
      </c>
    </row>
    <row r="725" spans="1:7" ht="21.75" customHeight="1">
      <c r="A725" s="52" t="s">
        <v>248</v>
      </c>
      <c r="B725" s="21">
        <v>915</v>
      </c>
      <c r="C725" s="21">
        <v>1003</v>
      </c>
      <c r="D725" s="21">
        <v>5055512</v>
      </c>
      <c r="E725" s="31" t="s">
        <v>247</v>
      </c>
      <c r="F725" s="21"/>
      <c r="G725" s="47">
        <v>3703</v>
      </c>
    </row>
    <row r="726" spans="1:7" ht="21.75" customHeight="1">
      <c r="A726" s="49" t="s">
        <v>63</v>
      </c>
      <c r="B726" s="21">
        <v>915</v>
      </c>
      <c r="C726" s="21">
        <v>1003</v>
      </c>
      <c r="D726" s="21">
        <v>5055520</v>
      </c>
      <c r="E726" s="31"/>
      <c r="F726" s="21">
        <f>F727+F729</f>
        <v>3610</v>
      </c>
      <c r="G726" s="47">
        <f>G727+G729</f>
        <v>5104.7</v>
      </c>
    </row>
    <row r="727" spans="1:7" ht="14.25" customHeight="1">
      <c r="A727" s="49" t="s">
        <v>64</v>
      </c>
      <c r="B727" s="21">
        <v>915</v>
      </c>
      <c r="C727" s="21">
        <v>1003</v>
      </c>
      <c r="D727" s="21">
        <v>5055521</v>
      </c>
      <c r="E727" s="31"/>
      <c r="F727" s="21">
        <v>2883</v>
      </c>
      <c r="G727" s="47">
        <f>G728</f>
        <v>4528.5</v>
      </c>
    </row>
    <row r="728" spans="1:7" ht="23.25" customHeight="1">
      <c r="A728" s="52" t="s">
        <v>191</v>
      </c>
      <c r="B728" s="21">
        <v>915</v>
      </c>
      <c r="C728" s="21">
        <v>1003</v>
      </c>
      <c r="D728" s="21">
        <v>5055521</v>
      </c>
      <c r="E728" s="31" t="s">
        <v>190</v>
      </c>
      <c r="F728" s="21">
        <v>2883</v>
      </c>
      <c r="G728" s="47">
        <v>4528.5</v>
      </c>
    </row>
    <row r="729" spans="1:7" ht="77.25" customHeight="1">
      <c r="A729" s="49" t="s">
        <v>139</v>
      </c>
      <c r="B729" s="21">
        <v>915</v>
      </c>
      <c r="C729" s="21">
        <v>1003</v>
      </c>
      <c r="D729" s="21">
        <v>5055522</v>
      </c>
      <c r="E729" s="31"/>
      <c r="F729" s="21">
        <v>727</v>
      </c>
      <c r="G729" s="47">
        <f>G730</f>
        <v>576.2</v>
      </c>
    </row>
    <row r="730" spans="1:7" ht="22.5" customHeight="1">
      <c r="A730" s="52" t="s">
        <v>191</v>
      </c>
      <c r="B730" s="21">
        <v>915</v>
      </c>
      <c r="C730" s="21">
        <v>1003</v>
      </c>
      <c r="D730" s="21">
        <v>5055522</v>
      </c>
      <c r="E730" s="31" t="s">
        <v>190</v>
      </c>
      <c r="F730" s="21">
        <v>727</v>
      </c>
      <c r="G730" s="47">
        <v>576.2</v>
      </c>
    </row>
    <row r="731" spans="1:7" ht="22.5" customHeight="1">
      <c r="A731" s="49" t="s">
        <v>28</v>
      </c>
      <c r="B731" s="21">
        <v>915</v>
      </c>
      <c r="C731" s="21">
        <v>1003</v>
      </c>
      <c r="D731" s="31" t="s">
        <v>130</v>
      </c>
      <c r="E731" s="31"/>
      <c r="F731" s="21"/>
      <c r="G731" s="47">
        <f>G732</f>
        <v>567.9</v>
      </c>
    </row>
    <row r="732" spans="1:7" ht="33.75" customHeight="1">
      <c r="A732" s="49" t="s">
        <v>28</v>
      </c>
      <c r="B732" s="21">
        <v>915</v>
      </c>
      <c r="C732" s="21">
        <v>1003</v>
      </c>
      <c r="D732" s="31" t="s">
        <v>122</v>
      </c>
      <c r="E732" s="31"/>
      <c r="F732" s="21">
        <v>283.5</v>
      </c>
      <c r="G732" s="47">
        <f>G733+G734</f>
        <v>567.9</v>
      </c>
    </row>
    <row r="733" spans="1:7" ht="25.5" customHeight="1">
      <c r="A733" s="52" t="s">
        <v>191</v>
      </c>
      <c r="B733" s="21">
        <v>915</v>
      </c>
      <c r="C733" s="21">
        <v>1003</v>
      </c>
      <c r="D733" s="31" t="s">
        <v>122</v>
      </c>
      <c r="E733" s="31" t="s">
        <v>190</v>
      </c>
      <c r="F733" s="21">
        <v>283.5</v>
      </c>
      <c r="G733" s="47">
        <v>542.9</v>
      </c>
    </row>
    <row r="734" spans="1:7" ht="13.5" customHeight="1">
      <c r="A734" s="52" t="s">
        <v>252</v>
      </c>
      <c r="B734" s="21">
        <v>915</v>
      </c>
      <c r="C734" s="21">
        <v>1003</v>
      </c>
      <c r="D734" s="31" t="s">
        <v>122</v>
      </c>
      <c r="E734" s="31" t="s">
        <v>251</v>
      </c>
      <c r="F734" s="21"/>
      <c r="G734" s="47">
        <f>60-35</f>
        <v>25</v>
      </c>
    </row>
    <row r="735" spans="1:7" ht="33" customHeight="1">
      <c r="A735" s="49" t="s">
        <v>68</v>
      </c>
      <c r="B735" s="21">
        <v>915</v>
      </c>
      <c r="C735" s="21">
        <v>1003</v>
      </c>
      <c r="D735" s="21">
        <v>5057100</v>
      </c>
      <c r="E735" s="31"/>
      <c r="F735" s="21">
        <f>127+702</f>
        <v>829</v>
      </c>
      <c r="G735" s="47">
        <f>G736</f>
        <v>1662.5</v>
      </c>
    </row>
    <row r="736" spans="1:7" ht="12" customHeight="1">
      <c r="A736" s="49" t="s">
        <v>69</v>
      </c>
      <c r="B736" s="21">
        <v>915</v>
      </c>
      <c r="C736" s="21">
        <v>1003</v>
      </c>
      <c r="D736" s="21">
        <v>5057101</v>
      </c>
      <c r="E736" s="31"/>
      <c r="F736" s="21">
        <f>127+702</f>
        <v>829</v>
      </c>
      <c r="G736" s="47">
        <f>G737</f>
        <v>1662.5</v>
      </c>
    </row>
    <row r="737" spans="1:7" ht="24" customHeight="1">
      <c r="A737" s="52" t="s">
        <v>191</v>
      </c>
      <c r="B737" s="21">
        <v>915</v>
      </c>
      <c r="C737" s="21">
        <v>1003</v>
      </c>
      <c r="D737" s="21">
        <v>5057101</v>
      </c>
      <c r="E737" s="31" t="s">
        <v>190</v>
      </c>
      <c r="F737" s="21">
        <f>127+702</f>
        <v>829</v>
      </c>
      <c r="G737" s="47">
        <v>1662.5</v>
      </c>
    </row>
    <row r="738" spans="1:7" ht="21.75" customHeight="1">
      <c r="A738" s="49" t="s">
        <v>177</v>
      </c>
      <c r="B738" s="21">
        <v>915</v>
      </c>
      <c r="C738" s="21">
        <v>1003</v>
      </c>
      <c r="D738" s="21">
        <v>5057300</v>
      </c>
      <c r="E738" s="31"/>
      <c r="F738" s="21"/>
      <c r="G738" s="47">
        <f>G739</f>
        <v>11.4</v>
      </c>
    </row>
    <row r="739" spans="1:7" ht="23.25" customHeight="1">
      <c r="A739" s="49" t="s">
        <v>174</v>
      </c>
      <c r="B739" s="21">
        <v>915</v>
      </c>
      <c r="C739" s="21">
        <v>1003</v>
      </c>
      <c r="D739" s="21">
        <v>5057301</v>
      </c>
      <c r="E739" s="31"/>
      <c r="F739" s="21"/>
      <c r="G739" s="47">
        <f>G740</f>
        <v>11.4</v>
      </c>
    </row>
    <row r="740" spans="1:7" ht="22.5" customHeight="1">
      <c r="A740" s="52" t="s">
        <v>191</v>
      </c>
      <c r="B740" s="21">
        <v>915</v>
      </c>
      <c r="C740" s="21">
        <v>1003</v>
      </c>
      <c r="D740" s="21">
        <v>5057301</v>
      </c>
      <c r="E740" s="31" t="s">
        <v>190</v>
      </c>
      <c r="F740" s="21"/>
      <c r="G740" s="47">
        <v>11.4</v>
      </c>
    </row>
    <row r="741" spans="1:7" ht="35.25" customHeight="1">
      <c r="A741" s="52" t="s">
        <v>424</v>
      </c>
      <c r="B741" s="21">
        <v>915</v>
      </c>
      <c r="C741" s="21">
        <v>1003</v>
      </c>
      <c r="D741" s="21">
        <v>5057500</v>
      </c>
      <c r="E741" s="31"/>
      <c r="F741" s="21">
        <v>650</v>
      </c>
      <c r="G741" s="47">
        <f>G742</f>
        <v>240.6</v>
      </c>
    </row>
    <row r="742" spans="1:7" ht="22.5" customHeight="1">
      <c r="A742" s="52" t="s">
        <v>425</v>
      </c>
      <c r="B742" s="21">
        <v>915</v>
      </c>
      <c r="C742" s="21">
        <v>1003</v>
      </c>
      <c r="D742" s="21">
        <v>5057501</v>
      </c>
      <c r="E742" s="31"/>
      <c r="F742" s="21">
        <v>650</v>
      </c>
      <c r="G742" s="47">
        <f>G743</f>
        <v>240.6</v>
      </c>
    </row>
    <row r="743" spans="1:7" ht="22.5" customHeight="1">
      <c r="A743" s="52" t="s">
        <v>191</v>
      </c>
      <c r="B743" s="21">
        <v>915</v>
      </c>
      <c r="C743" s="21">
        <v>1003</v>
      </c>
      <c r="D743" s="21">
        <v>5057501</v>
      </c>
      <c r="E743" s="31" t="s">
        <v>190</v>
      </c>
      <c r="F743" s="21">
        <v>650</v>
      </c>
      <c r="G743" s="47">
        <v>240.6</v>
      </c>
    </row>
    <row r="744" spans="1:7" ht="33.75" customHeight="1">
      <c r="A744" s="49" t="s">
        <v>412</v>
      </c>
      <c r="B744" s="21">
        <v>915</v>
      </c>
      <c r="C744" s="21">
        <v>1003</v>
      </c>
      <c r="D744" s="31" t="s">
        <v>116</v>
      </c>
      <c r="E744" s="31"/>
      <c r="F744" s="21">
        <v>217</v>
      </c>
      <c r="G744" s="47">
        <f>G745</f>
        <v>64.4</v>
      </c>
    </row>
    <row r="745" spans="1:7" ht="23.25" customHeight="1">
      <c r="A745" s="49" t="s">
        <v>117</v>
      </c>
      <c r="B745" s="21">
        <v>915</v>
      </c>
      <c r="C745" s="21">
        <v>1003</v>
      </c>
      <c r="D745" s="31" t="s">
        <v>115</v>
      </c>
      <c r="E745" s="31"/>
      <c r="F745" s="21"/>
      <c r="G745" s="47">
        <f>G746</f>
        <v>64.4</v>
      </c>
    </row>
    <row r="746" spans="1:7" ht="24" customHeight="1">
      <c r="A746" s="52" t="s">
        <v>191</v>
      </c>
      <c r="B746" s="21">
        <v>915</v>
      </c>
      <c r="C746" s="21">
        <v>1003</v>
      </c>
      <c r="D746" s="31" t="s">
        <v>115</v>
      </c>
      <c r="E746" s="31" t="s">
        <v>190</v>
      </c>
      <c r="F746" s="21"/>
      <c r="G746" s="47">
        <v>64.4</v>
      </c>
    </row>
    <row r="747" spans="1:7" ht="23.25" customHeight="1">
      <c r="A747" s="49" t="s">
        <v>70</v>
      </c>
      <c r="B747" s="21">
        <v>915</v>
      </c>
      <c r="C747" s="21">
        <v>1003</v>
      </c>
      <c r="D747" s="21">
        <v>5058200</v>
      </c>
      <c r="E747" s="44"/>
      <c r="F747" s="21">
        <v>29</v>
      </c>
      <c r="G747" s="47">
        <f>G748</f>
        <v>16</v>
      </c>
    </row>
    <row r="748" spans="1:7" ht="15" customHeight="1">
      <c r="A748" s="49" t="s">
        <v>71</v>
      </c>
      <c r="B748" s="21">
        <v>915</v>
      </c>
      <c r="C748" s="21">
        <v>1003</v>
      </c>
      <c r="D748" s="21">
        <v>5058201</v>
      </c>
      <c r="E748" s="31"/>
      <c r="F748" s="21">
        <v>29</v>
      </c>
      <c r="G748" s="47">
        <f>G749</f>
        <v>16</v>
      </c>
    </row>
    <row r="749" spans="1:7" ht="23.25" customHeight="1">
      <c r="A749" s="52" t="s">
        <v>191</v>
      </c>
      <c r="B749" s="21">
        <v>915</v>
      </c>
      <c r="C749" s="21">
        <v>1003</v>
      </c>
      <c r="D749" s="21">
        <v>5058201</v>
      </c>
      <c r="E749" s="31" t="s">
        <v>190</v>
      </c>
      <c r="F749" s="21">
        <v>29</v>
      </c>
      <c r="G749" s="47">
        <v>16</v>
      </c>
    </row>
    <row r="750" spans="1:7" ht="34.5" customHeight="1">
      <c r="A750" s="49" t="s">
        <v>72</v>
      </c>
      <c r="B750" s="21">
        <v>915</v>
      </c>
      <c r="C750" s="21">
        <v>1003</v>
      </c>
      <c r="D750" s="31" t="s">
        <v>73</v>
      </c>
      <c r="E750" s="31"/>
      <c r="F750" s="21">
        <v>100</v>
      </c>
      <c r="G750" s="47">
        <f>G751</f>
        <v>47.2</v>
      </c>
    </row>
    <row r="751" spans="1:7" ht="24.75" customHeight="1">
      <c r="A751" s="49" t="s">
        <v>74</v>
      </c>
      <c r="B751" s="21">
        <v>915</v>
      </c>
      <c r="C751" s="21">
        <v>1003</v>
      </c>
      <c r="D751" s="31" t="s">
        <v>75</v>
      </c>
      <c r="E751" s="31"/>
      <c r="F751" s="21">
        <v>100</v>
      </c>
      <c r="G751" s="47">
        <f>G752</f>
        <v>47.2</v>
      </c>
    </row>
    <row r="752" spans="1:7" ht="21.75" customHeight="1">
      <c r="A752" s="52" t="s">
        <v>248</v>
      </c>
      <c r="B752" s="21">
        <v>915</v>
      </c>
      <c r="C752" s="21">
        <v>1003</v>
      </c>
      <c r="D752" s="31" t="s">
        <v>75</v>
      </c>
      <c r="E752" s="31" t="s">
        <v>247</v>
      </c>
      <c r="F752" s="21">
        <v>100</v>
      </c>
      <c r="G752" s="47">
        <v>47.2</v>
      </c>
    </row>
    <row r="753" spans="1:7" ht="24" customHeight="1">
      <c r="A753" s="49" t="s">
        <v>76</v>
      </c>
      <c r="B753" s="21">
        <v>915</v>
      </c>
      <c r="C753" s="21">
        <v>1003</v>
      </c>
      <c r="D753" s="31" t="s">
        <v>77</v>
      </c>
      <c r="E753" s="31"/>
      <c r="F753" s="21">
        <v>122</v>
      </c>
      <c r="G753" s="47">
        <f>G755</f>
        <v>60.2</v>
      </c>
    </row>
    <row r="754" spans="1:7" ht="13.5" customHeight="1">
      <c r="A754" s="49" t="s">
        <v>78</v>
      </c>
      <c r="B754" s="21">
        <v>915</v>
      </c>
      <c r="C754" s="21">
        <v>1003</v>
      </c>
      <c r="D754" s="31" t="s">
        <v>79</v>
      </c>
      <c r="E754" s="31"/>
      <c r="F754" s="21">
        <v>122</v>
      </c>
      <c r="G754" s="47">
        <f>G755</f>
        <v>60.2</v>
      </c>
    </row>
    <row r="755" spans="1:7" ht="22.5" customHeight="1">
      <c r="A755" s="52" t="s">
        <v>191</v>
      </c>
      <c r="B755" s="21">
        <v>915</v>
      </c>
      <c r="C755" s="21">
        <v>1003</v>
      </c>
      <c r="D755" s="31" t="s">
        <v>79</v>
      </c>
      <c r="E755" s="31" t="s">
        <v>190</v>
      </c>
      <c r="F755" s="21">
        <v>122</v>
      </c>
      <c r="G755" s="47">
        <v>60.2</v>
      </c>
    </row>
    <row r="756" spans="1:7" ht="24.75" customHeight="1">
      <c r="A756" s="49" t="s">
        <v>80</v>
      </c>
      <c r="B756" s="21">
        <v>915</v>
      </c>
      <c r="C756" s="21">
        <v>1003</v>
      </c>
      <c r="D756" s="21">
        <v>5058800</v>
      </c>
      <c r="E756" s="31"/>
      <c r="F756" s="21">
        <v>1869</v>
      </c>
      <c r="G756" s="47">
        <f>G757</f>
        <v>5089.4</v>
      </c>
    </row>
    <row r="757" spans="1:7" ht="14.25" customHeight="1">
      <c r="A757" s="49" t="s">
        <v>81</v>
      </c>
      <c r="B757" s="21">
        <v>915</v>
      </c>
      <c r="C757" s="21">
        <v>1003</v>
      </c>
      <c r="D757" s="21">
        <v>5058801</v>
      </c>
      <c r="E757" s="44"/>
      <c r="F757" s="21">
        <v>1869</v>
      </c>
      <c r="G757" s="47">
        <f>G758</f>
        <v>5089.4</v>
      </c>
    </row>
    <row r="758" spans="1:7" ht="22.5" customHeight="1">
      <c r="A758" s="52" t="s">
        <v>191</v>
      </c>
      <c r="B758" s="21">
        <v>915</v>
      </c>
      <c r="C758" s="21">
        <v>1003</v>
      </c>
      <c r="D758" s="21">
        <v>5058801</v>
      </c>
      <c r="E758" s="31" t="s">
        <v>190</v>
      </c>
      <c r="F758" s="21" t="e">
        <f>#REF!</f>
        <v>#REF!</v>
      </c>
      <c r="G758" s="47">
        <v>5089.4</v>
      </c>
    </row>
    <row r="759" spans="1:7" ht="24.75" customHeight="1">
      <c r="A759" s="49" t="s">
        <v>82</v>
      </c>
      <c r="B759" s="21">
        <v>915</v>
      </c>
      <c r="C759" s="21">
        <v>1003</v>
      </c>
      <c r="D759" s="21">
        <v>5058900</v>
      </c>
      <c r="E759" s="51"/>
      <c r="F759" s="21" t="e">
        <f>#REF!</f>
        <v>#REF!</v>
      </c>
      <c r="G759" s="47">
        <f>G760</f>
        <v>107</v>
      </c>
    </row>
    <row r="760" spans="1:7" ht="12" customHeight="1">
      <c r="A760" s="49" t="s">
        <v>83</v>
      </c>
      <c r="B760" s="21">
        <v>915</v>
      </c>
      <c r="C760" s="21">
        <v>1003</v>
      </c>
      <c r="D760" s="21">
        <v>5058901</v>
      </c>
      <c r="E760" s="31"/>
      <c r="F760" s="21" t="e">
        <f>#REF!</f>
        <v>#REF!</v>
      </c>
      <c r="G760" s="47">
        <f>G762+G761</f>
        <v>107</v>
      </c>
    </row>
    <row r="761" spans="1:7" ht="22.5" customHeight="1">
      <c r="A761" s="49" t="s">
        <v>248</v>
      </c>
      <c r="B761" s="21">
        <v>915</v>
      </c>
      <c r="C761" s="21">
        <v>1003</v>
      </c>
      <c r="D761" s="21">
        <v>5058901</v>
      </c>
      <c r="E761" s="31" t="s">
        <v>247</v>
      </c>
      <c r="F761" s="21"/>
      <c r="G761" s="47">
        <v>93.3</v>
      </c>
    </row>
    <row r="762" spans="1:7" ht="26.25" customHeight="1">
      <c r="A762" s="52" t="s">
        <v>191</v>
      </c>
      <c r="B762" s="21">
        <v>915</v>
      </c>
      <c r="C762" s="21">
        <v>1003</v>
      </c>
      <c r="D762" s="21">
        <v>5058901</v>
      </c>
      <c r="E762" s="31" t="s">
        <v>190</v>
      </c>
      <c r="F762" s="21" t="e">
        <f>#REF!</f>
        <v>#REF!</v>
      </c>
      <c r="G762" s="47">
        <v>13.7</v>
      </c>
    </row>
    <row r="763" spans="1:7" ht="34.5" customHeight="1">
      <c r="A763" s="49" t="s">
        <v>84</v>
      </c>
      <c r="B763" s="21">
        <v>915</v>
      </c>
      <c r="C763" s="21">
        <v>1003</v>
      </c>
      <c r="D763" s="21">
        <v>5059000</v>
      </c>
      <c r="E763" s="31"/>
      <c r="F763" s="21">
        <v>10266</v>
      </c>
      <c r="G763" s="47">
        <f>G764</f>
        <v>20190.7</v>
      </c>
    </row>
    <row r="764" spans="1:7" ht="44.25" customHeight="1">
      <c r="A764" s="49" t="s">
        <v>85</v>
      </c>
      <c r="B764" s="21">
        <v>915</v>
      </c>
      <c r="C764" s="21">
        <v>1003</v>
      </c>
      <c r="D764" s="150">
        <v>5059001</v>
      </c>
      <c r="E764" s="31"/>
      <c r="F764" s="21">
        <v>10266</v>
      </c>
      <c r="G764" s="47">
        <f>G765</f>
        <v>20190.7</v>
      </c>
    </row>
    <row r="765" spans="1:7" ht="23.25" customHeight="1">
      <c r="A765" s="52" t="s">
        <v>248</v>
      </c>
      <c r="B765" s="21">
        <v>915</v>
      </c>
      <c r="C765" s="21">
        <v>1003</v>
      </c>
      <c r="D765" s="21">
        <v>5059001</v>
      </c>
      <c r="E765" s="31" t="s">
        <v>247</v>
      </c>
      <c r="F765" s="21">
        <v>10266</v>
      </c>
      <c r="G765" s="47">
        <v>20190.7</v>
      </c>
    </row>
    <row r="766" spans="1:7" ht="23.25" customHeight="1">
      <c r="A766" s="49" t="s">
        <v>86</v>
      </c>
      <c r="B766" s="21">
        <v>915</v>
      </c>
      <c r="C766" s="21">
        <v>1003</v>
      </c>
      <c r="D766" s="21">
        <v>5059700</v>
      </c>
      <c r="E766" s="31"/>
      <c r="F766" s="21">
        <v>125</v>
      </c>
      <c r="G766" s="47">
        <f>G767</f>
        <v>235.5</v>
      </c>
    </row>
    <row r="767" spans="1:7" ht="24" customHeight="1">
      <c r="A767" s="49" t="s">
        <v>87</v>
      </c>
      <c r="B767" s="21">
        <v>915</v>
      </c>
      <c r="C767" s="21">
        <v>1003</v>
      </c>
      <c r="D767" s="31" t="s">
        <v>88</v>
      </c>
      <c r="E767" s="51"/>
      <c r="F767" s="21">
        <v>125</v>
      </c>
      <c r="G767" s="47">
        <f>G768</f>
        <v>235.5</v>
      </c>
    </row>
    <row r="768" spans="1:7" ht="21" customHeight="1">
      <c r="A768" s="49" t="s">
        <v>248</v>
      </c>
      <c r="B768" s="21">
        <v>915</v>
      </c>
      <c r="C768" s="21">
        <v>1003</v>
      </c>
      <c r="D768" s="31" t="s">
        <v>88</v>
      </c>
      <c r="E768" s="31" t="s">
        <v>247</v>
      </c>
      <c r="F768" s="21"/>
      <c r="G768" s="47">
        <v>235.5</v>
      </c>
    </row>
    <row r="769" spans="1:7" ht="24" customHeight="1">
      <c r="A769" s="49" t="s">
        <v>89</v>
      </c>
      <c r="B769" s="21">
        <v>915</v>
      </c>
      <c r="C769" s="21">
        <v>1003</v>
      </c>
      <c r="D769" s="31" t="s">
        <v>350</v>
      </c>
      <c r="E769" s="31"/>
      <c r="F769" s="21" t="e">
        <f>#REF!+F770</f>
        <v>#REF!</v>
      </c>
      <c r="G769" s="47">
        <f>G770</f>
        <v>9</v>
      </c>
    </row>
    <row r="770" spans="1:7" ht="35.25" customHeight="1">
      <c r="A770" s="49" t="s">
        <v>151</v>
      </c>
      <c r="B770" s="21">
        <v>915</v>
      </c>
      <c r="C770" s="21">
        <v>1003</v>
      </c>
      <c r="D770" s="31" t="s">
        <v>120</v>
      </c>
      <c r="E770" s="31"/>
      <c r="F770" s="21">
        <v>38</v>
      </c>
      <c r="G770" s="47">
        <f>G771</f>
        <v>9</v>
      </c>
    </row>
    <row r="771" spans="1:7" ht="12" customHeight="1">
      <c r="A771" s="49" t="s">
        <v>252</v>
      </c>
      <c r="B771" s="21">
        <v>915</v>
      </c>
      <c r="C771" s="21">
        <v>1003</v>
      </c>
      <c r="D771" s="31" t="s">
        <v>120</v>
      </c>
      <c r="E771" s="31" t="s">
        <v>251</v>
      </c>
      <c r="F771" s="21">
        <v>38</v>
      </c>
      <c r="G771" s="47">
        <v>9</v>
      </c>
    </row>
    <row r="772" spans="1:7" ht="12.75" customHeight="1">
      <c r="A772" s="56" t="s">
        <v>153</v>
      </c>
      <c r="B772" s="93">
        <v>915</v>
      </c>
      <c r="C772" s="41">
        <v>1004</v>
      </c>
      <c r="D772" s="41"/>
      <c r="E772" s="41"/>
      <c r="F772" s="104"/>
      <c r="G772" s="50">
        <f>G773+G779</f>
        <v>618.9</v>
      </c>
    </row>
    <row r="773" spans="1:7" ht="12" customHeight="1">
      <c r="A773" s="30" t="s">
        <v>58</v>
      </c>
      <c r="B773" s="24">
        <v>915</v>
      </c>
      <c r="C773" s="24">
        <v>1004</v>
      </c>
      <c r="D773" s="24">
        <v>505</v>
      </c>
      <c r="E773" s="41"/>
      <c r="F773" s="104"/>
      <c r="G773" s="50">
        <f>G774+G776</f>
        <v>442.29999999999995</v>
      </c>
    </row>
    <row r="774" spans="1:7" ht="33.75" customHeight="1">
      <c r="A774" s="30" t="s">
        <v>129</v>
      </c>
      <c r="B774" s="21">
        <v>915</v>
      </c>
      <c r="C774" s="21">
        <v>1004</v>
      </c>
      <c r="D774" s="31" t="s">
        <v>128</v>
      </c>
      <c r="E774" s="51"/>
      <c r="F774" s="21"/>
      <c r="G774" s="47">
        <f>G775</f>
        <v>311.7</v>
      </c>
    </row>
    <row r="775" spans="1:7" ht="23.25" customHeight="1">
      <c r="A775" s="52" t="s">
        <v>248</v>
      </c>
      <c r="B775" s="21">
        <v>915</v>
      </c>
      <c r="C775" s="21">
        <v>1004</v>
      </c>
      <c r="D775" s="31" t="s">
        <v>128</v>
      </c>
      <c r="E775" s="31" t="s">
        <v>247</v>
      </c>
      <c r="F775" s="21"/>
      <c r="G775" s="47">
        <v>311.7</v>
      </c>
    </row>
    <row r="776" spans="1:7" ht="45.75" customHeight="1">
      <c r="A776" s="52" t="s">
        <v>422</v>
      </c>
      <c r="B776" s="21">
        <v>915</v>
      </c>
      <c r="C776" s="21">
        <v>1004</v>
      </c>
      <c r="D776" s="21">
        <v>5057600</v>
      </c>
      <c r="E776" s="31"/>
      <c r="F776" s="21">
        <v>1144</v>
      </c>
      <c r="G776" s="47">
        <f>G777</f>
        <v>130.6</v>
      </c>
    </row>
    <row r="777" spans="1:7" ht="25.5" customHeight="1">
      <c r="A777" s="52" t="s">
        <v>423</v>
      </c>
      <c r="B777" s="21">
        <v>915</v>
      </c>
      <c r="C777" s="21">
        <v>1004</v>
      </c>
      <c r="D777" s="21">
        <v>5057601</v>
      </c>
      <c r="E777" s="31"/>
      <c r="F777" s="21">
        <v>1144</v>
      </c>
      <c r="G777" s="47">
        <f>G778</f>
        <v>130.6</v>
      </c>
    </row>
    <row r="778" spans="1:7" ht="25.5" customHeight="1">
      <c r="A778" s="52" t="s">
        <v>191</v>
      </c>
      <c r="B778" s="21">
        <v>915</v>
      </c>
      <c r="C778" s="21">
        <v>1004</v>
      </c>
      <c r="D778" s="21">
        <v>5057601</v>
      </c>
      <c r="E778" s="31" t="s">
        <v>190</v>
      </c>
      <c r="F778" s="21">
        <v>1144</v>
      </c>
      <c r="G778" s="47">
        <v>130.6</v>
      </c>
    </row>
    <row r="779" spans="1:7" ht="33.75" customHeight="1">
      <c r="A779" s="49" t="s">
        <v>490</v>
      </c>
      <c r="B779" s="21">
        <v>915</v>
      </c>
      <c r="C779" s="21">
        <v>1004</v>
      </c>
      <c r="D779" s="31" t="s">
        <v>491</v>
      </c>
      <c r="E779" s="31"/>
      <c r="F779" s="21">
        <v>644</v>
      </c>
      <c r="G779" s="47">
        <f>G780</f>
        <v>176.6</v>
      </c>
    </row>
    <row r="780" spans="1:7" ht="23.25" customHeight="1">
      <c r="A780" s="52" t="s">
        <v>191</v>
      </c>
      <c r="B780" s="21">
        <v>915</v>
      </c>
      <c r="C780" s="21">
        <v>1004</v>
      </c>
      <c r="D780" s="31" t="s">
        <v>491</v>
      </c>
      <c r="E780" s="31" t="s">
        <v>190</v>
      </c>
      <c r="F780" s="21">
        <v>644</v>
      </c>
      <c r="G780" s="47">
        <v>176.6</v>
      </c>
    </row>
    <row r="781" spans="1:7" ht="11.25" customHeight="1">
      <c r="A781" s="55" t="s">
        <v>29</v>
      </c>
      <c r="B781" s="29">
        <v>915</v>
      </c>
      <c r="C781" s="29">
        <v>1006</v>
      </c>
      <c r="D781" s="44"/>
      <c r="E781" s="44"/>
      <c r="F781" s="29" t="e">
        <f>F805+#REF!</f>
        <v>#REF!</v>
      </c>
      <c r="G781" s="50">
        <f>G805+G784+G798+G782</f>
        <v>11856.6</v>
      </c>
    </row>
    <row r="782" spans="1:7" ht="35.25" customHeight="1">
      <c r="A782" s="49" t="s">
        <v>520</v>
      </c>
      <c r="B782" s="21">
        <v>915</v>
      </c>
      <c r="C782" s="21">
        <v>1006</v>
      </c>
      <c r="D782" s="31" t="s">
        <v>517</v>
      </c>
      <c r="E782" s="31"/>
      <c r="F782" s="21">
        <v>1260</v>
      </c>
      <c r="G782" s="47">
        <f>G783</f>
        <v>1260</v>
      </c>
    </row>
    <row r="783" spans="1:7" ht="10.5" customHeight="1">
      <c r="A783" s="49" t="s">
        <v>244</v>
      </c>
      <c r="B783" s="21">
        <v>915</v>
      </c>
      <c r="C783" s="21">
        <v>1006</v>
      </c>
      <c r="D783" s="31" t="s">
        <v>517</v>
      </c>
      <c r="E783" s="31" t="s">
        <v>245</v>
      </c>
      <c r="F783" s="21">
        <v>1260</v>
      </c>
      <c r="G783" s="47">
        <f>1260</f>
        <v>1260</v>
      </c>
    </row>
    <row r="784" spans="1:7" ht="12" customHeight="1">
      <c r="A784" s="49" t="s">
        <v>17</v>
      </c>
      <c r="B784" s="21">
        <v>915</v>
      </c>
      <c r="C784" s="21">
        <v>1006</v>
      </c>
      <c r="D784" s="31" t="s">
        <v>294</v>
      </c>
      <c r="E784" s="31"/>
      <c r="F784" s="54"/>
      <c r="G784" s="47">
        <f>G785</f>
        <v>4673.7</v>
      </c>
    </row>
    <row r="785" spans="1:7" ht="21.75" customHeight="1">
      <c r="A785" s="49" t="s">
        <v>176</v>
      </c>
      <c r="B785" s="21">
        <v>915</v>
      </c>
      <c r="C785" s="21">
        <v>1006</v>
      </c>
      <c r="D785" s="31" t="s">
        <v>123</v>
      </c>
      <c r="E785" s="31"/>
      <c r="F785" s="23"/>
      <c r="G785" s="47">
        <f>G786+G789+G793</f>
        <v>4673.7</v>
      </c>
    </row>
    <row r="786" spans="1:7" ht="46.5" customHeight="1">
      <c r="A786" s="49" t="s">
        <v>202</v>
      </c>
      <c r="B786" s="21">
        <v>915</v>
      </c>
      <c r="C786" s="21">
        <v>1006</v>
      </c>
      <c r="D786" s="31" t="s">
        <v>123</v>
      </c>
      <c r="E786" s="31" t="s">
        <v>205</v>
      </c>
      <c r="F786" s="23"/>
      <c r="G786" s="47">
        <f>G787</f>
        <v>4033.8</v>
      </c>
    </row>
    <row r="787" spans="1:7" ht="21.75" customHeight="1">
      <c r="A787" s="49" t="s">
        <v>210</v>
      </c>
      <c r="B787" s="21">
        <v>915</v>
      </c>
      <c r="C787" s="21">
        <v>1006</v>
      </c>
      <c r="D787" s="31" t="s">
        <v>123</v>
      </c>
      <c r="E787" s="31" t="s">
        <v>216</v>
      </c>
      <c r="F787" s="23"/>
      <c r="G787" s="47">
        <f>G788</f>
        <v>4033.8</v>
      </c>
    </row>
    <row r="788" spans="1:7" ht="13.5" customHeight="1">
      <c r="A788" s="49" t="s">
        <v>204</v>
      </c>
      <c r="B788" s="21">
        <v>915</v>
      </c>
      <c r="C788" s="21">
        <v>1006</v>
      </c>
      <c r="D788" s="31" t="s">
        <v>123</v>
      </c>
      <c r="E788" s="31" t="s">
        <v>217</v>
      </c>
      <c r="F788" s="23"/>
      <c r="G788" s="47">
        <v>4033.8</v>
      </c>
    </row>
    <row r="789" spans="1:7" ht="23.25" customHeight="1">
      <c r="A789" s="42" t="s">
        <v>219</v>
      </c>
      <c r="B789" s="21">
        <v>915</v>
      </c>
      <c r="C789" s="21">
        <v>1006</v>
      </c>
      <c r="D789" s="31" t="s">
        <v>123</v>
      </c>
      <c r="E789" s="31" t="s">
        <v>220</v>
      </c>
      <c r="F789" s="23"/>
      <c r="G789" s="47">
        <f>G790</f>
        <v>635.0999999999999</v>
      </c>
    </row>
    <row r="790" spans="1:7" ht="25.5" customHeight="1">
      <c r="A790" s="42" t="s">
        <v>221</v>
      </c>
      <c r="B790" s="21">
        <v>915</v>
      </c>
      <c r="C790" s="21">
        <v>1006</v>
      </c>
      <c r="D790" s="31" t="s">
        <v>123</v>
      </c>
      <c r="E790" s="31" t="s">
        <v>222</v>
      </c>
      <c r="F790" s="23"/>
      <c r="G790" s="47">
        <f>G791+G792</f>
        <v>635.0999999999999</v>
      </c>
    </row>
    <row r="791" spans="1:7" ht="24.75" customHeight="1">
      <c r="A791" s="42" t="s">
        <v>384</v>
      </c>
      <c r="B791" s="21">
        <v>915</v>
      </c>
      <c r="C791" s="21">
        <v>1006</v>
      </c>
      <c r="D791" s="31" t="s">
        <v>123</v>
      </c>
      <c r="E791" s="31" t="s">
        <v>224</v>
      </c>
      <c r="F791" s="23"/>
      <c r="G791" s="47">
        <f>180-17-1.3</f>
        <v>161.7</v>
      </c>
    </row>
    <row r="792" spans="1:7" ht="21.75" customHeight="1">
      <c r="A792" s="42" t="s">
        <v>225</v>
      </c>
      <c r="B792" s="21">
        <v>915</v>
      </c>
      <c r="C792" s="21">
        <v>1006</v>
      </c>
      <c r="D792" s="31" t="s">
        <v>123</v>
      </c>
      <c r="E792" s="31" t="s">
        <v>226</v>
      </c>
      <c r="F792" s="23"/>
      <c r="G792" s="47">
        <f>445+17+11.4</f>
        <v>473.4</v>
      </c>
    </row>
    <row r="793" spans="1:7" ht="12.75" customHeight="1">
      <c r="A793" s="42" t="s">
        <v>200</v>
      </c>
      <c r="B793" s="21">
        <v>915</v>
      </c>
      <c r="C793" s="21">
        <v>1006</v>
      </c>
      <c r="D793" s="31" t="s">
        <v>123</v>
      </c>
      <c r="E793" s="31" t="s">
        <v>201</v>
      </c>
      <c r="F793" s="23"/>
      <c r="G793" s="47">
        <f>G794</f>
        <v>4.8</v>
      </c>
    </row>
    <row r="794" spans="1:7" ht="23.25" customHeight="1">
      <c r="A794" s="42" t="s">
        <v>328</v>
      </c>
      <c r="B794" s="21">
        <v>915</v>
      </c>
      <c r="C794" s="21">
        <v>1006</v>
      </c>
      <c r="D794" s="31" t="s">
        <v>123</v>
      </c>
      <c r="E794" s="31" t="s">
        <v>329</v>
      </c>
      <c r="F794" s="23"/>
      <c r="G794" s="47">
        <f>G795+G796</f>
        <v>4.8</v>
      </c>
    </row>
    <row r="795" spans="1:7" ht="12.75" customHeight="1">
      <c r="A795" s="42" t="s">
        <v>330</v>
      </c>
      <c r="B795" s="21">
        <v>915</v>
      </c>
      <c r="C795" s="21">
        <v>1006</v>
      </c>
      <c r="D795" s="31" t="s">
        <v>123</v>
      </c>
      <c r="E795" s="31" t="s">
        <v>348</v>
      </c>
      <c r="F795" s="23"/>
      <c r="G795" s="47">
        <f>10-7.4</f>
        <v>2.5999999999999996</v>
      </c>
    </row>
    <row r="796" spans="1:7" ht="12" customHeight="1">
      <c r="A796" s="42" t="s">
        <v>331</v>
      </c>
      <c r="B796" s="21">
        <v>915</v>
      </c>
      <c r="C796" s="21">
        <v>1006</v>
      </c>
      <c r="D796" s="31" t="s">
        <v>123</v>
      </c>
      <c r="E796" s="31" t="s">
        <v>349</v>
      </c>
      <c r="F796" s="23"/>
      <c r="G796" s="47">
        <v>2.2</v>
      </c>
    </row>
    <row r="797" spans="1:7" ht="15.75" customHeight="1">
      <c r="A797" s="49" t="s">
        <v>17</v>
      </c>
      <c r="B797" s="21">
        <v>915</v>
      </c>
      <c r="C797" s="21">
        <v>1006</v>
      </c>
      <c r="D797" s="31" t="s">
        <v>351</v>
      </c>
      <c r="E797" s="31"/>
      <c r="F797" s="23"/>
      <c r="G797" s="47">
        <f>G798</f>
        <v>584.2</v>
      </c>
    </row>
    <row r="798" spans="1:7" ht="11.25" customHeight="1">
      <c r="A798" s="49" t="s">
        <v>55</v>
      </c>
      <c r="B798" s="21">
        <v>915</v>
      </c>
      <c r="C798" s="21">
        <v>1006</v>
      </c>
      <c r="D798" s="31" t="s">
        <v>207</v>
      </c>
      <c r="E798" s="31"/>
      <c r="F798" s="54"/>
      <c r="G798" s="47">
        <f>G799+G802</f>
        <v>584.2</v>
      </c>
    </row>
    <row r="799" spans="1:7" ht="45" customHeight="1">
      <c r="A799" s="49" t="s">
        <v>202</v>
      </c>
      <c r="B799" s="21">
        <v>915</v>
      </c>
      <c r="C799" s="21">
        <v>1006</v>
      </c>
      <c r="D799" s="31" t="s">
        <v>207</v>
      </c>
      <c r="E799" s="31" t="s">
        <v>205</v>
      </c>
      <c r="F799" s="54"/>
      <c r="G799" s="47">
        <f>G800</f>
        <v>583.2</v>
      </c>
    </row>
    <row r="800" spans="1:7" ht="22.5" customHeight="1">
      <c r="A800" s="49" t="s">
        <v>210</v>
      </c>
      <c r="B800" s="21">
        <v>915</v>
      </c>
      <c r="C800" s="21">
        <v>1006</v>
      </c>
      <c r="D800" s="31" t="s">
        <v>207</v>
      </c>
      <c r="E800" s="31" t="s">
        <v>216</v>
      </c>
      <c r="F800" s="23"/>
      <c r="G800" s="47">
        <f>G801</f>
        <v>583.2</v>
      </c>
    </row>
    <row r="801" spans="1:7" ht="13.5" customHeight="1">
      <c r="A801" s="49" t="s">
        <v>204</v>
      </c>
      <c r="B801" s="21">
        <v>915</v>
      </c>
      <c r="C801" s="21">
        <v>1006</v>
      </c>
      <c r="D801" s="31" t="s">
        <v>207</v>
      </c>
      <c r="E801" s="31" t="s">
        <v>217</v>
      </c>
      <c r="F801" s="23"/>
      <c r="G801" s="47">
        <v>583.2</v>
      </c>
    </row>
    <row r="802" spans="1:7" ht="22.5" customHeight="1">
      <c r="A802" s="42" t="s">
        <v>219</v>
      </c>
      <c r="B802" s="21">
        <v>915</v>
      </c>
      <c r="C802" s="21">
        <v>1006</v>
      </c>
      <c r="D802" s="31" t="s">
        <v>207</v>
      </c>
      <c r="E802" s="31" t="s">
        <v>220</v>
      </c>
      <c r="F802" s="23"/>
      <c r="G802" s="47">
        <f>G803</f>
        <v>1</v>
      </c>
    </row>
    <row r="803" spans="1:7" ht="21" customHeight="1">
      <c r="A803" s="42" t="s">
        <v>221</v>
      </c>
      <c r="B803" s="21">
        <v>915</v>
      </c>
      <c r="C803" s="21">
        <v>1006</v>
      </c>
      <c r="D803" s="31" t="s">
        <v>207</v>
      </c>
      <c r="E803" s="31" t="s">
        <v>222</v>
      </c>
      <c r="F803" s="23"/>
      <c r="G803" s="47">
        <f>G804</f>
        <v>1</v>
      </c>
    </row>
    <row r="804" spans="1:7" ht="21.75" customHeight="1">
      <c r="A804" s="42" t="s">
        <v>225</v>
      </c>
      <c r="B804" s="21">
        <v>915</v>
      </c>
      <c r="C804" s="21">
        <v>1006</v>
      </c>
      <c r="D804" s="31" t="s">
        <v>207</v>
      </c>
      <c r="E804" s="31" t="s">
        <v>226</v>
      </c>
      <c r="F804" s="23"/>
      <c r="G804" s="47">
        <f>7-6</f>
        <v>1</v>
      </c>
    </row>
    <row r="805" spans="1:7" ht="13.5" customHeight="1">
      <c r="A805" s="30" t="s">
        <v>337</v>
      </c>
      <c r="B805" s="21">
        <v>915</v>
      </c>
      <c r="C805" s="21">
        <v>1006</v>
      </c>
      <c r="D805" s="31" t="s">
        <v>338</v>
      </c>
      <c r="E805" s="31"/>
      <c r="F805" s="21" t="e">
        <f>F806+#REF!</f>
        <v>#REF!</v>
      </c>
      <c r="G805" s="47">
        <f>G806+G820+G823+G826+G829</f>
        <v>5338.7</v>
      </c>
    </row>
    <row r="806" spans="1:7" ht="12.75" customHeight="1">
      <c r="A806" s="49" t="s">
        <v>406</v>
      </c>
      <c r="B806" s="21">
        <v>915</v>
      </c>
      <c r="C806" s="21">
        <v>1006</v>
      </c>
      <c r="D806" s="21">
        <v>7950900</v>
      </c>
      <c r="E806" s="31"/>
      <c r="F806" s="21">
        <v>2603</v>
      </c>
      <c r="G806" s="47">
        <f>G807+G809+G812+G815+G818</f>
        <v>3601.9</v>
      </c>
    </row>
    <row r="807" spans="1:7" ht="14.25" customHeight="1">
      <c r="A807" s="49" t="s">
        <v>280</v>
      </c>
      <c r="B807" s="21">
        <v>915</v>
      </c>
      <c r="C807" s="21">
        <v>1006</v>
      </c>
      <c r="D807" s="21">
        <v>7950901</v>
      </c>
      <c r="E807" s="31"/>
      <c r="F807" s="21">
        <v>146</v>
      </c>
      <c r="G807" s="47">
        <f>G808</f>
        <v>154.4</v>
      </c>
    </row>
    <row r="808" spans="1:7" ht="21.75" customHeight="1">
      <c r="A808" s="49" t="s">
        <v>189</v>
      </c>
      <c r="B808" s="21">
        <v>915</v>
      </c>
      <c r="C808" s="21">
        <v>1006</v>
      </c>
      <c r="D808" s="21">
        <v>7950901</v>
      </c>
      <c r="E808" s="31" t="s">
        <v>188</v>
      </c>
      <c r="F808" s="21">
        <v>146</v>
      </c>
      <c r="G808" s="47">
        <f>153+600-600+1.4</f>
        <v>154.4</v>
      </c>
    </row>
    <row r="809" spans="1:7" ht="21.75" customHeight="1">
      <c r="A809" s="49" t="s">
        <v>281</v>
      </c>
      <c r="B809" s="21">
        <v>915</v>
      </c>
      <c r="C809" s="21">
        <v>1006</v>
      </c>
      <c r="D809" s="21">
        <v>7950902</v>
      </c>
      <c r="E809" s="31"/>
      <c r="F809" s="21">
        <v>460</v>
      </c>
      <c r="G809" s="47">
        <f>G810+G811</f>
        <v>1451.2</v>
      </c>
    </row>
    <row r="810" spans="1:7" ht="23.25" customHeight="1">
      <c r="A810" s="49" t="s">
        <v>225</v>
      </c>
      <c r="B810" s="21">
        <v>915</v>
      </c>
      <c r="C810" s="21">
        <v>1006</v>
      </c>
      <c r="D810" s="21">
        <v>7950902</v>
      </c>
      <c r="E810" s="31" t="s">
        <v>226</v>
      </c>
      <c r="F810" s="21">
        <v>460</v>
      </c>
      <c r="G810" s="47">
        <v>1109</v>
      </c>
    </row>
    <row r="811" spans="1:7" ht="20.25" customHeight="1">
      <c r="A811" s="49" t="s">
        <v>189</v>
      </c>
      <c r="B811" s="21">
        <v>915</v>
      </c>
      <c r="C811" s="21">
        <v>1006</v>
      </c>
      <c r="D811" s="21">
        <v>7950902</v>
      </c>
      <c r="E811" s="31" t="s">
        <v>188</v>
      </c>
      <c r="F811" s="21"/>
      <c r="G811" s="47">
        <v>342.2</v>
      </c>
    </row>
    <row r="812" spans="1:7" ht="12.75" customHeight="1">
      <c r="A812" s="49" t="s">
        <v>282</v>
      </c>
      <c r="B812" s="21">
        <v>915</v>
      </c>
      <c r="C812" s="21">
        <v>1006</v>
      </c>
      <c r="D812" s="21">
        <v>7950903</v>
      </c>
      <c r="E812" s="31"/>
      <c r="F812" s="21">
        <v>690</v>
      </c>
      <c r="G812" s="47">
        <f>G814+G813</f>
        <v>680.7</v>
      </c>
    </row>
    <row r="813" spans="1:7" ht="21.75" customHeight="1">
      <c r="A813" s="49" t="s">
        <v>375</v>
      </c>
      <c r="B813" s="21">
        <v>915</v>
      </c>
      <c r="C813" s="21">
        <v>1006</v>
      </c>
      <c r="D813" s="21">
        <v>7950903</v>
      </c>
      <c r="E813" s="31" t="s">
        <v>374</v>
      </c>
      <c r="F813" s="21"/>
      <c r="G813" s="47">
        <v>148.5</v>
      </c>
    </row>
    <row r="814" spans="1:7" ht="22.5">
      <c r="A814" s="49" t="s">
        <v>191</v>
      </c>
      <c r="B814" s="21">
        <v>915</v>
      </c>
      <c r="C814" s="21">
        <v>1006</v>
      </c>
      <c r="D814" s="21">
        <v>7950903</v>
      </c>
      <c r="E814" s="31" t="s">
        <v>190</v>
      </c>
      <c r="F814" s="21"/>
      <c r="G814" s="47">
        <v>532.2</v>
      </c>
    </row>
    <row r="815" spans="1:7" ht="13.5" customHeight="1">
      <c r="A815" s="49" t="s">
        <v>283</v>
      </c>
      <c r="B815" s="21">
        <v>915</v>
      </c>
      <c r="C815" s="21">
        <v>1006</v>
      </c>
      <c r="D815" s="21">
        <v>7950904</v>
      </c>
      <c r="E815" s="31"/>
      <c r="F815" s="21">
        <v>269</v>
      </c>
      <c r="G815" s="47">
        <f>G817+G816</f>
        <v>367</v>
      </c>
    </row>
    <row r="816" spans="1:7" ht="20.25" customHeight="1">
      <c r="A816" s="49" t="s">
        <v>225</v>
      </c>
      <c r="B816" s="21">
        <v>915</v>
      </c>
      <c r="C816" s="21">
        <v>1006</v>
      </c>
      <c r="D816" s="21">
        <v>7950904</v>
      </c>
      <c r="E816" s="31" t="s">
        <v>226</v>
      </c>
      <c r="F816" s="21">
        <v>269</v>
      </c>
      <c r="G816" s="47">
        <v>16.3</v>
      </c>
    </row>
    <row r="817" spans="1:7" ht="21" customHeight="1">
      <c r="A817" s="49" t="s">
        <v>189</v>
      </c>
      <c r="B817" s="21">
        <v>915</v>
      </c>
      <c r="C817" s="21">
        <v>1006</v>
      </c>
      <c r="D817" s="21">
        <v>7950904</v>
      </c>
      <c r="E817" s="31" t="s">
        <v>188</v>
      </c>
      <c r="F817" s="21"/>
      <c r="G817" s="47">
        <v>350.7</v>
      </c>
    </row>
    <row r="818" spans="1:7" ht="23.25" customHeight="1">
      <c r="A818" s="49" t="s">
        <v>284</v>
      </c>
      <c r="B818" s="21">
        <v>915</v>
      </c>
      <c r="C818" s="21">
        <v>1006</v>
      </c>
      <c r="D818" s="21">
        <v>7950905</v>
      </c>
      <c r="E818" s="31"/>
      <c r="F818" s="21">
        <v>1038</v>
      </c>
      <c r="G818" s="47">
        <f>G819</f>
        <v>948.6</v>
      </c>
    </row>
    <row r="819" spans="1:7" ht="23.25" customHeight="1">
      <c r="A819" s="49" t="s">
        <v>189</v>
      </c>
      <c r="B819" s="21">
        <v>915</v>
      </c>
      <c r="C819" s="21">
        <v>1006</v>
      </c>
      <c r="D819" s="21">
        <v>7950905</v>
      </c>
      <c r="E819" s="31" t="s">
        <v>188</v>
      </c>
      <c r="F819" s="21">
        <v>1038</v>
      </c>
      <c r="G819" s="47">
        <v>948.6</v>
      </c>
    </row>
    <row r="820" spans="1:7" ht="33" customHeight="1">
      <c r="A820" s="49" t="s">
        <v>407</v>
      </c>
      <c r="B820" s="21">
        <v>915</v>
      </c>
      <c r="C820" s="21">
        <v>1006</v>
      </c>
      <c r="D820" s="21">
        <v>7951000</v>
      </c>
      <c r="E820" s="31"/>
      <c r="F820" s="21"/>
      <c r="G820" s="47">
        <f>G821+G822</f>
        <v>954.5999999999999</v>
      </c>
    </row>
    <row r="821" spans="1:7" ht="23.25" customHeight="1">
      <c r="A821" s="49" t="s">
        <v>225</v>
      </c>
      <c r="B821" s="21">
        <v>915</v>
      </c>
      <c r="C821" s="21">
        <v>1006</v>
      </c>
      <c r="D821" s="21">
        <v>7951000</v>
      </c>
      <c r="E821" s="31" t="s">
        <v>226</v>
      </c>
      <c r="F821" s="21"/>
      <c r="G821" s="47">
        <v>235.7</v>
      </c>
    </row>
    <row r="822" spans="1:7" ht="22.5" customHeight="1">
      <c r="A822" s="49" t="s">
        <v>189</v>
      </c>
      <c r="B822" s="21">
        <v>915</v>
      </c>
      <c r="C822" s="21">
        <v>1006</v>
      </c>
      <c r="D822" s="21">
        <v>7951000</v>
      </c>
      <c r="E822" s="31" t="s">
        <v>188</v>
      </c>
      <c r="F822" s="21">
        <f>565-61</f>
        <v>504</v>
      </c>
      <c r="G822" s="47">
        <v>718.9</v>
      </c>
    </row>
    <row r="823" spans="1:7" ht="12.75" customHeight="1">
      <c r="A823" s="49" t="s">
        <v>413</v>
      </c>
      <c r="B823" s="21">
        <v>915</v>
      </c>
      <c r="C823" s="21">
        <v>1006</v>
      </c>
      <c r="D823" s="31" t="s">
        <v>144</v>
      </c>
      <c r="E823" s="31"/>
      <c r="F823" s="21"/>
      <c r="G823" s="47">
        <f>G824+G825</f>
        <v>686.7</v>
      </c>
    </row>
    <row r="824" spans="1:7" ht="22.5" customHeight="1">
      <c r="A824" s="49" t="s">
        <v>225</v>
      </c>
      <c r="B824" s="21">
        <v>915</v>
      </c>
      <c r="C824" s="21">
        <v>1006</v>
      </c>
      <c r="D824" s="31" t="s">
        <v>144</v>
      </c>
      <c r="E824" s="31" t="s">
        <v>226</v>
      </c>
      <c r="F824" s="21"/>
      <c r="G824" s="47">
        <v>187</v>
      </c>
    </row>
    <row r="825" spans="1:7" ht="25.5" customHeight="1">
      <c r="A825" s="49" t="s">
        <v>191</v>
      </c>
      <c r="B825" s="21">
        <v>915</v>
      </c>
      <c r="C825" s="21">
        <v>1006</v>
      </c>
      <c r="D825" s="31" t="s">
        <v>144</v>
      </c>
      <c r="E825" s="31" t="s">
        <v>190</v>
      </c>
      <c r="F825" s="21"/>
      <c r="G825" s="47">
        <v>499.7</v>
      </c>
    </row>
    <row r="826" spans="1:7" ht="34.5" customHeight="1">
      <c r="A826" s="49" t="s">
        <v>272</v>
      </c>
      <c r="B826" s="21">
        <v>915</v>
      </c>
      <c r="C826" s="21">
        <v>1006</v>
      </c>
      <c r="D826" s="31" t="s">
        <v>145</v>
      </c>
      <c r="E826" s="31"/>
      <c r="F826" s="21"/>
      <c r="G826" s="47">
        <f>G827+G828</f>
        <v>82</v>
      </c>
    </row>
    <row r="827" spans="1:7" ht="23.25" customHeight="1">
      <c r="A827" s="49" t="s">
        <v>225</v>
      </c>
      <c r="B827" s="21">
        <v>915</v>
      </c>
      <c r="C827" s="21">
        <v>1006</v>
      </c>
      <c r="D827" s="31" t="s">
        <v>145</v>
      </c>
      <c r="E827" s="31" t="s">
        <v>226</v>
      </c>
      <c r="F827" s="21"/>
      <c r="G827" s="47">
        <v>22</v>
      </c>
    </row>
    <row r="828" spans="1:7" ht="22.5" customHeight="1">
      <c r="A828" s="49" t="s">
        <v>191</v>
      </c>
      <c r="B828" s="21">
        <v>915</v>
      </c>
      <c r="C828" s="21">
        <v>1006</v>
      </c>
      <c r="D828" s="31" t="s">
        <v>145</v>
      </c>
      <c r="E828" s="31" t="s">
        <v>190</v>
      </c>
      <c r="F828" s="21"/>
      <c r="G828" s="47">
        <v>60</v>
      </c>
    </row>
    <row r="829" spans="1:7" ht="22.5" customHeight="1">
      <c r="A829" s="49" t="s">
        <v>259</v>
      </c>
      <c r="B829" s="21">
        <v>915</v>
      </c>
      <c r="C829" s="21">
        <v>1006</v>
      </c>
      <c r="D829" s="31" t="s">
        <v>265</v>
      </c>
      <c r="E829" s="31"/>
      <c r="F829" s="21">
        <v>14</v>
      </c>
      <c r="G829" s="47">
        <f>G830</f>
        <v>13.5</v>
      </c>
    </row>
    <row r="830" spans="1:7" ht="22.5" customHeight="1">
      <c r="A830" s="49" t="s">
        <v>219</v>
      </c>
      <c r="B830" s="21">
        <v>915</v>
      </c>
      <c r="C830" s="21">
        <v>1006</v>
      </c>
      <c r="D830" s="31" t="s">
        <v>265</v>
      </c>
      <c r="E830" s="31" t="s">
        <v>220</v>
      </c>
      <c r="F830" s="21">
        <v>14</v>
      </c>
      <c r="G830" s="47">
        <f>G831</f>
        <v>13.5</v>
      </c>
    </row>
    <row r="831" spans="1:7" ht="22.5" customHeight="1">
      <c r="A831" s="49" t="s">
        <v>221</v>
      </c>
      <c r="B831" s="21">
        <v>915</v>
      </c>
      <c r="C831" s="21">
        <v>1006</v>
      </c>
      <c r="D831" s="31" t="s">
        <v>265</v>
      </c>
      <c r="E831" s="31" t="s">
        <v>222</v>
      </c>
      <c r="F831" s="21">
        <v>14</v>
      </c>
      <c r="G831" s="47">
        <f>G832</f>
        <v>13.5</v>
      </c>
    </row>
    <row r="832" spans="1:7" ht="22.5" customHeight="1">
      <c r="A832" s="49" t="s">
        <v>225</v>
      </c>
      <c r="B832" s="21">
        <v>915</v>
      </c>
      <c r="C832" s="21">
        <v>1006</v>
      </c>
      <c r="D832" s="31" t="s">
        <v>265</v>
      </c>
      <c r="E832" s="31" t="s">
        <v>226</v>
      </c>
      <c r="F832" s="21">
        <v>14</v>
      </c>
      <c r="G832" s="47">
        <v>13.5</v>
      </c>
    </row>
    <row r="833" spans="1:28" s="112" customFormat="1" ht="35.25" customHeight="1">
      <c r="A833" s="138" t="s">
        <v>386</v>
      </c>
      <c r="B833" s="125">
        <v>918</v>
      </c>
      <c r="C833" s="126"/>
      <c r="D833" s="126"/>
      <c r="E833" s="126"/>
      <c r="F833" s="125" t="e">
        <f>#REF!+#REF!+F911</f>
        <v>#REF!</v>
      </c>
      <c r="G833" s="128">
        <f>G834+G846+G935</f>
        <v>84308.1</v>
      </c>
      <c r="H833" s="85"/>
      <c r="I833" s="111"/>
      <c r="J833" s="111"/>
      <c r="K833" s="111"/>
      <c r="L833" s="111"/>
      <c r="M833" s="111"/>
      <c r="N833" s="111"/>
      <c r="O833" s="111"/>
      <c r="P833" s="111"/>
      <c r="Q833" s="111"/>
      <c r="R833" s="111"/>
      <c r="S833" s="111"/>
      <c r="T833" s="111"/>
      <c r="U833" s="111"/>
      <c r="V833" s="111"/>
      <c r="W833" s="111"/>
      <c r="X833" s="111"/>
      <c r="Y833" s="111"/>
      <c r="Z833" s="111"/>
      <c r="AA833" s="111"/>
      <c r="AB833" s="111"/>
    </row>
    <row r="834" spans="1:28" s="112" customFormat="1" ht="12" customHeight="1">
      <c r="A834" s="43" t="s">
        <v>104</v>
      </c>
      <c r="B834" s="57">
        <v>918</v>
      </c>
      <c r="C834" s="44" t="s">
        <v>334</v>
      </c>
      <c r="D834" s="44"/>
      <c r="E834" s="45"/>
      <c r="F834" s="29" t="e">
        <f>#REF!+F836+#REF!</f>
        <v>#REF!</v>
      </c>
      <c r="G834" s="50">
        <f>G836+G839</f>
        <v>6807.3</v>
      </c>
      <c r="H834" s="73"/>
      <c r="I834" s="111"/>
      <c r="J834" s="111"/>
      <c r="K834" s="111"/>
      <c r="L834" s="111"/>
      <c r="M834" s="111"/>
      <c r="N834" s="111"/>
      <c r="O834" s="111"/>
      <c r="P834" s="111"/>
      <c r="Q834" s="111"/>
      <c r="R834" s="111"/>
      <c r="S834" s="111"/>
      <c r="T834" s="111"/>
      <c r="U834" s="111"/>
      <c r="V834" s="111"/>
      <c r="W834" s="111"/>
      <c r="X834" s="111"/>
      <c r="Y834" s="111"/>
      <c r="Z834" s="111"/>
      <c r="AA834" s="111"/>
      <c r="AB834" s="111"/>
    </row>
    <row r="835" spans="1:28" s="87" customFormat="1" ht="12.75" customHeight="1">
      <c r="A835" s="43" t="s">
        <v>156</v>
      </c>
      <c r="B835" s="57">
        <v>918</v>
      </c>
      <c r="C835" s="44" t="s">
        <v>23</v>
      </c>
      <c r="D835" s="44"/>
      <c r="E835" s="45"/>
      <c r="F835" s="29"/>
      <c r="G835" s="50">
        <f>G836</f>
        <v>877.7</v>
      </c>
      <c r="H835" s="73"/>
      <c r="I835" s="78"/>
      <c r="J835" s="78"/>
      <c r="K835" s="78"/>
      <c r="L835" s="78"/>
      <c r="M835" s="78"/>
      <c r="N835" s="78"/>
      <c r="O835" s="78"/>
      <c r="P835" s="78"/>
      <c r="Q835" s="78"/>
      <c r="R835" s="78"/>
      <c r="S835" s="78"/>
      <c r="T835" s="78"/>
      <c r="U835" s="78"/>
      <c r="V835" s="78"/>
      <c r="W835" s="78"/>
      <c r="X835" s="78"/>
      <c r="Y835" s="78"/>
      <c r="Z835" s="78"/>
      <c r="AA835" s="78"/>
      <c r="AB835" s="78"/>
    </row>
    <row r="836" spans="1:28" s="96" customFormat="1" ht="12.75" customHeight="1">
      <c r="A836" s="30" t="s">
        <v>146</v>
      </c>
      <c r="B836" s="58">
        <v>918</v>
      </c>
      <c r="C836" s="31" t="s">
        <v>23</v>
      </c>
      <c r="D836" s="24">
        <v>317</v>
      </c>
      <c r="E836" s="31"/>
      <c r="F836" s="21">
        <v>130</v>
      </c>
      <c r="G836" s="47">
        <f>G838</f>
        <v>877.7</v>
      </c>
      <c r="H836" s="73"/>
      <c r="I836" s="78"/>
      <c r="J836" s="78"/>
      <c r="K836" s="78"/>
      <c r="L836" s="78"/>
      <c r="M836" s="78"/>
      <c r="N836" s="78"/>
      <c r="O836" s="78"/>
      <c r="P836" s="78"/>
      <c r="Q836" s="78"/>
      <c r="R836" s="78"/>
      <c r="S836" s="78"/>
      <c r="T836" s="78"/>
      <c r="U836" s="78"/>
      <c r="V836" s="78"/>
      <c r="W836" s="78"/>
      <c r="X836" s="78"/>
      <c r="Y836" s="78"/>
      <c r="Z836" s="78"/>
      <c r="AA836" s="78"/>
      <c r="AB836" s="78"/>
    </row>
    <row r="837" spans="1:28" s="87" customFormat="1" ht="23.25" customHeight="1">
      <c r="A837" s="30" t="s">
        <v>147</v>
      </c>
      <c r="B837" s="58">
        <v>918</v>
      </c>
      <c r="C837" s="31" t="s">
        <v>23</v>
      </c>
      <c r="D837" s="31" t="s">
        <v>352</v>
      </c>
      <c r="E837" s="31"/>
      <c r="F837" s="21"/>
      <c r="G837" s="47">
        <f>G838</f>
        <v>877.7</v>
      </c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  <c r="S837" s="78"/>
      <c r="T837" s="78"/>
      <c r="U837" s="78"/>
      <c r="V837" s="78"/>
      <c r="W837" s="78"/>
      <c r="X837" s="78"/>
      <c r="Y837" s="78"/>
      <c r="Z837" s="78"/>
      <c r="AA837" s="78"/>
      <c r="AB837" s="78"/>
    </row>
    <row r="838" spans="1:28" s="87" customFormat="1" ht="33.75" customHeight="1">
      <c r="A838" s="30" t="s">
        <v>387</v>
      </c>
      <c r="B838" s="58">
        <v>918</v>
      </c>
      <c r="C838" s="31" t="s">
        <v>23</v>
      </c>
      <c r="D838" s="31" t="s">
        <v>352</v>
      </c>
      <c r="E838" s="31" t="s">
        <v>183</v>
      </c>
      <c r="F838" s="21">
        <v>130</v>
      </c>
      <c r="G838" s="47">
        <v>877.7</v>
      </c>
      <c r="H838" s="91"/>
      <c r="I838" s="78"/>
      <c r="J838" s="78"/>
      <c r="K838" s="78"/>
      <c r="L838" s="78"/>
      <c r="M838" s="78"/>
      <c r="N838" s="78"/>
      <c r="O838" s="78"/>
      <c r="P838" s="78"/>
      <c r="Q838" s="78"/>
      <c r="R838" s="78"/>
      <c r="S838" s="78"/>
      <c r="T838" s="78"/>
      <c r="U838" s="78"/>
      <c r="V838" s="78"/>
      <c r="W838" s="78"/>
      <c r="X838" s="78"/>
      <c r="Y838" s="78"/>
      <c r="Z838" s="78"/>
      <c r="AA838" s="78"/>
      <c r="AB838" s="78"/>
    </row>
    <row r="839" spans="1:28" s="87" customFormat="1" ht="15" customHeight="1">
      <c r="A839" s="43" t="s">
        <v>394</v>
      </c>
      <c r="B839" s="57"/>
      <c r="C839" s="44" t="s">
        <v>395</v>
      </c>
      <c r="D839" s="44"/>
      <c r="E839" s="44"/>
      <c r="F839" s="29"/>
      <c r="G839" s="50">
        <f aca="true" t="shared" si="2" ref="G839:G844">G840</f>
        <v>5929.6</v>
      </c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  <c r="S839" s="78"/>
      <c r="T839" s="78"/>
      <c r="U839" s="78"/>
      <c r="V839" s="78"/>
      <c r="W839" s="78"/>
      <c r="X839" s="78"/>
      <c r="Y839" s="78"/>
      <c r="Z839" s="78"/>
      <c r="AA839" s="78"/>
      <c r="AB839" s="78"/>
    </row>
    <row r="840" spans="1:28" s="87" customFormat="1" ht="13.5" customHeight="1">
      <c r="A840" s="42" t="s">
        <v>337</v>
      </c>
      <c r="B840" s="58">
        <v>918</v>
      </c>
      <c r="C840" s="31" t="s">
        <v>395</v>
      </c>
      <c r="D840" s="31" t="s">
        <v>338</v>
      </c>
      <c r="E840" s="31"/>
      <c r="F840" s="21"/>
      <c r="G840" s="47">
        <f t="shared" si="2"/>
        <v>5929.6</v>
      </c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  <c r="S840" s="78"/>
      <c r="T840" s="78"/>
      <c r="U840" s="78"/>
      <c r="V840" s="78"/>
      <c r="W840" s="78"/>
      <c r="X840" s="78"/>
      <c r="Y840" s="78"/>
      <c r="Z840" s="78"/>
      <c r="AA840" s="78"/>
      <c r="AB840" s="78"/>
    </row>
    <row r="841" spans="1:28" s="87" customFormat="1" ht="12" customHeight="1">
      <c r="A841" s="42" t="s">
        <v>408</v>
      </c>
      <c r="B841" s="58">
        <v>918</v>
      </c>
      <c r="C841" s="31" t="s">
        <v>395</v>
      </c>
      <c r="D841" s="31" t="s">
        <v>92</v>
      </c>
      <c r="E841" s="31"/>
      <c r="F841" s="21"/>
      <c r="G841" s="47">
        <f t="shared" si="2"/>
        <v>5929.6</v>
      </c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  <c r="S841" s="78"/>
      <c r="T841" s="78"/>
      <c r="U841" s="78"/>
      <c r="V841" s="78"/>
      <c r="W841" s="78"/>
      <c r="X841" s="78"/>
      <c r="Y841" s="78"/>
      <c r="Z841" s="78"/>
      <c r="AA841" s="78"/>
      <c r="AB841" s="78"/>
    </row>
    <row r="842" spans="1:28" s="87" customFormat="1" ht="15" customHeight="1">
      <c r="A842" s="42" t="s">
        <v>357</v>
      </c>
      <c r="B842" s="58">
        <v>918</v>
      </c>
      <c r="C842" s="31" t="s">
        <v>395</v>
      </c>
      <c r="D842" s="31" t="s">
        <v>358</v>
      </c>
      <c r="E842" s="31"/>
      <c r="F842" s="21"/>
      <c r="G842" s="47">
        <f t="shared" si="2"/>
        <v>5929.6</v>
      </c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  <c r="S842" s="78"/>
      <c r="T842" s="78"/>
      <c r="U842" s="78"/>
      <c r="V842" s="78"/>
      <c r="W842" s="78"/>
      <c r="X842" s="78"/>
      <c r="Y842" s="78"/>
      <c r="Z842" s="78"/>
      <c r="AA842" s="78"/>
      <c r="AB842" s="78"/>
    </row>
    <row r="843" spans="1:28" s="87" customFormat="1" ht="23.25" customHeight="1">
      <c r="A843" s="42" t="s">
        <v>219</v>
      </c>
      <c r="B843" s="58">
        <v>918</v>
      </c>
      <c r="C843" s="31" t="s">
        <v>395</v>
      </c>
      <c r="D843" s="31" t="s">
        <v>358</v>
      </c>
      <c r="E843" s="31" t="s">
        <v>220</v>
      </c>
      <c r="F843" s="21"/>
      <c r="G843" s="47">
        <f t="shared" si="2"/>
        <v>5929.6</v>
      </c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  <c r="S843" s="78"/>
      <c r="T843" s="78"/>
      <c r="U843" s="78"/>
      <c r="V843" s="78"/>
      <c r="W843" s="78"/>
      <c r="X843" s="78"/>
      <c r="Y843" s="78"/>
      <c r="Z843" s="78"/>
      <c r="AA843" s="78"/>
      <c r="AB843" s="78"/>
    </row>
    <row r="844" spans="1:28" s="87" customFormat="1" ht="21.75" customHeight="1">
      <c r="A844" s="42" t="s">
        <v>221</v>
      </c>
      <c r="B844" s="58">
        <v>918</v>
      </c>
      <c r="C844" s="31" t="s">
        <v>395</v>
      </c>
      <c r="D844" s="31" t="s">
        <v>358</v>
      </c>
      <c r="E844" s="31" t="s">
        <v>222</v>
      </c>
      <c r="F844" s="21"/>
      <c r="G844" s="47">
        <f t="shared" si="2"/>
        <v>5929.6</v>
      </c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  <c r="S844" s="78"/>
      <c r="T844" s="78"/>
      <c r="U844" s="78"/>
      <c r="V844" s="78"/>
      <c r="W844" s="78"/>
      <c r="X844" s="78"/>
      <c r="Y844" s="78"/>
      <c r="Z844" s="78"/>
      <c r="AA844" s="78"/>
      <c r="AB844" s="78"/>
    </row>
    <row r="845" spans="1:28" s="87" customFormat="1" ht="22.5" customHeight="1">
      <c r="A845" s="42" t="s">
        <v>225</v>
      </c>
      <c r="B845" s="58">
        <v>918</v>
      </c>
      <c r="C845" s="31" t="s">
        <v>395</v>
      </c>
      <c r="D845" s="31" t="s">
        <v>358</v>
      </c>
      <c r="E845" s="31" t="s">
        <v>226</v>
      </c>
      <c r="F845" s="21"/>
      <c r="G845" s="47">
        <v>5929.6</v>
      </c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  <c r="S845" s="78"/>
      <c r="T845" s="78"/>
      <c r="U845" s="78"/>
      <c r="V845" s="78"/>
      <c r="W845" s="78"/>
      <c r="X845" s="78"/>
      <c r="Y845" s="78"/>
      <c r="Z845" s="78"/>
      <c r="AA845" s="78"/>
      <c r="AB845" s="78"/>
    </row>
    <row r="846" spans="1:28" s="87" customFormat="1" ht="12" customHeight="1">
      <c r="A846" s="55" t="s">
        <v>132</v>
      </c>
      <c r="B846" s="29">
        <v>918</v>
      </c>
      <c r="C846" s="44" t="s">
        <v>342</v>
      </c>
      <c r="D846" s="44"/>
      <c r="E846" s="44"/>
      <c r="F846" s="41" t="e">
        <f>F847+F857+#REF!</f>
        <v>#REF!</v>
      </c>
      <c r="G846" s="50">
        <f>G847+G857+G886+G911</f>
        <v>76434.1</v>
      </c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  <c r="S846" s="78"/>
      <c r="T846" s="78"/>
      <c r="U846" s="78"/>
      <c r="V846" s="78"/>
      <c r="W846" s="78"/>
      <c r="X846" s="78"/>
      <c r="Y846" s="78"/>
      <c r="Z846" s="78"/>
      <c r="AA846" s="78"/>
      <c r="AB846" s="78"/>
    </row>
    <row r="847" spans="1:28" s="87" customFormat="1" ht="15" customHeight="1">
      <c r="A847" s="55" t="s">
        <v>90</v>
      </c>
      <c r="B847" s="29">
        <v>918</v>
      </c>
      <c r="C847" s="44" t="s">
        <v>341</v>
      </c>
      <c r="D847" s="29"/>
      <c r="E847" s="44"/>
      <c r="F847" s="41" t="e">
        <f>#REF!+#REF!+F848</f>
        <v>#REF!</v>
      </c>
      <c r="G847" s="50">
        <f>G848</f>
        <v>20664.5</v>
      </c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  <c r="S847" s="78"/>
      <c r="T847" s="78"/>
      <c r="U847" s="78"/>
      <c r="V847" s="78"/>
      <c r="W847" s="78"/>
      <c r="X847" s="78"/>
      <c r="Y847" s="78"/>
      <c r="Z847" s="78"/>
      <c r="AA847" s="78"/>
      <c r="AB847" s="78"/>
    </row>
    <row r="848" spans="1:28" s="87" customFormat="1" ht="14.25" customHeight="1">
      <c r="A848" s="30" t="s">
        <v>337</v>
      </c>
      <c r="B848" s="58">
        <v>918</v>
      </c>
      <c r="C848" s="31" t="s">
        <v>341</v>
      </c>
      <c r="D848" s="21">
        <v>795</v>
      </c>
      <c r="E848" s="31"/>
      <c r="F848" s="21" t="e">
        <f>24200+#REF!</f>
        <v>#REF!</v>
      </c>
      <c r="G848" s="47">
        <f>G852+G849</f>
        <v>20664.5</v>
      </c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  <c r="S848" s="78"/>
      <c r="T848" s="78"/>
      <c r="U848" s="78"/>
      <c r="V848" s="78"/>
      <c r="W848" s="78"/>
      <c r="X848" s="78"/>
      <c r="Y848" s="78"/>
      <c r="Z848" s="78"/>
      <c r="AA848" s="78"/>
      <c r="AB848" s="78"/>
    </row>
    <row r="849" spans="1:28" s="87" customFormat="1" ht="12.75" customHeight="1">
      <c r="A849" s="30" t="s">
        <v>404</v>
      </c>
      <c r="B849" s="58">
        <v>918</v>
      </c>
      <c r="C849" s="31" t="s">
        <v>341</v>
      </c>
      <c r="D849" s="31" t="s">
        <v>119</v>
      </c>
      <c r="E849" s="31"/>
      <c r="F849" s="21"/>
      <c r="G849" s="47">
        <f>G850</f>
        <v>19365.7</v>
      </c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  <c r="S849" s="78"/>
      <c r="T849" s="78"/>
      <c r="U849" s="78"/>
      <c r="V849" s="78"/>
      <c r="W849" s="78"/>
      <c r="X849" s="78"/>
      <c r="Y849" s="78"/>
      <c r="Z849" s="78"/>
      <c r="AA849" s="78"/>
      <c r="AB849" s="78"/>
    </row>
    <row r="850" spans="1:28" s="87" customFormat="1" ht="12.75" customHeight="1">
      <c r="A850" s="30" t="s">
        <v>405</v>
      </c>
      <c r="B850" s="58">
        <v>918</v>
      </c>
      <c r="C850" s="31" t="s">
        <v>341</v>
      </c>
      <c r="D850" s="31" t="s">
        <v>148</v>
      </c>
      <c r="E850" s="31"/>
      <c r="F850" s="21"/>
      <c r="G850" s="47">
        <f>G851</f>
        <v>19365.7</v>
      </c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  <c r="S850" s="78"/>
      <c r="T850" s="78"/>
      <c r="U850" s="78"/>
      <c r="V850" s="78"/>
      <c r="W850" s="78"/>
      <c r="X850" s="78"/>
      <c r="Y850" s="78"/>
      <c r="Z850" s="78"/>
      <c r="AA850" s="78"/>
      <c r="AB850" s="78"/>
    </row>
    <row r="851" spans="1:28" s="87" customFormat="1" ht="33.75" customHeight="1">
      <c r="A851" s="42" t="s">
        <v>392</v>
      </c>
      <c r="B851" s="58">
        <v>918</v>
      </c>
      <c r="C851" s="31" t="s">
        <v>341</v>
      </c>
      <c r="D851" s="31" t="s">
        <v>148</v>
      </c>
      <c r="E851" s="31" t="s">
        <v>343</v>
      </c>
      <c r="F851" s="21"/>
      <c r="G851" s="47">
        <v>19365.7</v>
      </c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  <c r="S851" s="78"/>
      <c r="T851" s="78"/>
      <c r="U851" s="78"/>
      <c r="V851" s="78"/>
      <c r="W851" s="78"/>
      <c r="X851" s="78"/>
      <c r="Y851" s="78"/>
      <c r="Z851" s="78"/>
      <c r="AA851" s="78"/>
      <c r="AB851" s="78"/>
    </row>
    <row r="852" spans="1:28" s="87" customFormat="1" ht="13.5" customHeight="1">
      <c r="A852" s="49" t="s">
        <v>409</v>
      </c>
      <c r="B852" s="58">
        <v>918</v>
      </c>
      <c r="C852" s="31" t="s">
        <v>341</v>
      </c>
      <c r="D852" s="21">
        <v>7951500</v>
      </c>
      <c r="E852" s="31"/>
      <c r="F852" s="21"/>
      <c r="G852" s="47">
        <f>G853</f>
        <v>1298.8</v>
      </c>
      <c r="H852" s="83"/>
      <c r="I852" s="78"/>
      <c r="J852" s="78"/>
      <c r="K852" s="78"/>
      <c r="L852" s="78"/>
      <c r="M852" s="78"/>
      <c r="N852" s="78"/>
      <c r="O852" s="78"/>
      <c r="P852" s="78"/>
      <c r="Q852" s="78"/>
      <c r="R852" s="78"/>
      <c r="S852" s="78"/>
      <c r="T852" s="78"/>
      <c r="U852" s="78"/>
      <c r="V852" s="78"/>
      <c r="W852" s="78"/>
      <c r="X852" s="78"/>
      <c r="Y852" s="78"/>
      <c r="Z852" s="78"/>
      <c r="AA852" s="78"/>
      <c r="AB852" s="78"/>
    </row>
    <row r="853" spans="1:28" s="87" customFormat="1" ht="24.75" customHeight="1">
      <c r="A853" s="49" t="s">
        <v>353</v>
      </c>
      <c r="B853" s="58">
        <v>918</v>
      </c>
      <c r="C853" s="31" t="s">
        <v>341</v>
      </c>
      <c r="D853" s="21">
        <v>7951502</v>
      </c>
      <c r="E853" s="31"/>
      <c r="F853" s="21"/>
      <c r="G853" s="47">
        <f>G854</f>
        <v>1298.8</v>
      </c>
      <c r="H853" s="83"/>
      <c r="I853" s="78"/>
      <c r="J853" s="78"/>
      <c r="K853" s="78"/>
      <c r="L853" s="78"/>
      <c r="M853" s="78"/>
      <c r="N853" s="78"/>
      <c r="O853" s="78"/>
      <c r="P853" s="78"/>
      <c r="Q853" s="78"/>
      <c r="R853" s="78"/>
      <c r="S853" s="78"/>
      <c r="T853" s="78"/>
      <c r="U853" s="78"/>
      <c r="V853" s="78"/>
      <c r="W853" s="78"/>
      <c r="X853" s="78"/>
      <c r="Y853" s="78"/>
      <c r="Z853" s="78"/>
      <c r="AA853" s="78"/>
      <c r="AB853" s="78"/>
    </row>
    <row r="854" spans="1:28" s="87" customFormat="1" ht="21.75" customHeight="1">
      <c r="A854" s="42" t="s">
        <v>219</v>
      </c>
      <c r="B854" s="58">
        <v>918</v>
      </c>
      <c r="C854" s="31" t="s">
        <v>341</v>
      </c>
      <c r="D854" s="21">
        <v>7951502</v>
      </c>
      <c r="E854" s="31" t="s">
        <v>220</v>
      </c>
      <c r="F854" s="21"/>
      <c r="G854" s="47">
        <f>G855</f>
        <v>1298.8</v>
      </c>
      <c r="H854" s="83"/>
      <c r="I854" s="78"/>
      <c r="J854" s="78"/>
      <c r="K854" s="78"/>
      <c r="L854" s="78"/>
      <c r="M854" s="78"/>
      <c r="N854" s="78"/>
      <c r="O854" s="78"/>
      <c r="P854" s="78"/>
      <c r="Q854" s="78"/>
      <c r="R854" s="78"/>
      <c r="S854" s="78"/>
      <c r="T854" s="78"/>
      <c r="U854" s="78"/>
      <c r="V854" s="78"/>
      <c r="W854" s="78"/>
      <c r="X854" s="78"/>
      <c r="Y854" s="78"/>
      <c r="Z854" s="78"/>
      <c r="AA854" s="78"/>
      <c r="AB854" s="78"/>
    </row>
    <row r="855" spans="1:28" s="87" customFormat="1" ht="22.5" customHeight="1">
      <c r="A855" s="42" t="s">
        <v>221</v>
      </c>
      <c r="B855" s="58">
        <v>918</v>
      </c>
      <c r="C855" s="31" t="s">
        <v>341</v>
      </c>
      <c r="D855" s="21">
        <v>7951502</v>
      </c>
      <c r="E855" s="31" t="s">
        <v>222</v>
      </c>
      <c r="F855" s="21"/>
      <c r="G855" s="47">
        <f>G856</f>
        <v>1298.8</v>
      </c>
      <c r="H855" s="83"/>
      <c r="I855" s="78"/>
      <c r="J855" s="78"/>
      <c r="K855" s="78"/>
      <c r="L855" s="78"/>
      <c r="M855" s="78"/>
      <c r="N855" s="78"/>
      <c r="O855" s="78"/>
      <c r="P855" s="78"/>
      <c r="Q855" s="78"/>
      <c r="R855" s="78"/>
      <c r="S855" s="78"/>
      <c r="T855" s="78"/>
      <c r="U855" s="78"/>
      <c r="V855" s="78"/>
      <c r="W855" s="78"/>
      <c r="X855" s="78"/>
      <c r="Y855" s="78"/>
      <c r="Z855" s="78"/>
      <c r="AA855" s="78"/>
      <c r="AB855" s="78"/>
    </row>
    <row r="856" spans="1:28" s="87" customFormat="1" ht="21.75" customHeight="1">
      <c r="A856" s="42" t="s">
        <v>225</v>
      </c>
      <c r="B856" s="58">
        <v>918</v>
      </c>
      <c r="C856" s="31" t="s">
        <v>341</v>
      </c>
      <c r="D856" s="21">
        <v>7951502</v>
      </c>
      <c r="E856" s="31" t="s">
        <v>226</v>
      </c>
      <c r="F856" s="21"/>
      <c r="G856" s="47">
        <v>1298.8</v>
      </c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  <c r="S856" s="78"/>
      <c r="T856" s="78"/>
      <c r="U856" s="78"/>
      <c r="V856" s="78"/>
      <c r="W856" s="78"/>
      <c r="X856" s="78"/>
      <c r="Y856" s="78"/>
      <c r="Z856" s="78"/>
      <c r="AA856" s="78"/>
      <c r="AB856" s="78"/>
    </row>
    <row r="857" spans="1:28" s="87" customFormat="1" ht="12.75" customHeight="1">
      <c r="A857" s="55" t="s">
        <v>30</v>
      </c>
      <c r="B857" s="29">
        <v>918</v>
      </c>
      <c r="C857" s="44" t="s">
        <v>20</v>
      </c>
      <c r="D857" s="44"/>
      <c r="E857" s="44"/>
      <c r="F857" s="41" t="e">
        <f>F858+#REF!+F880+#REF!</f>
        <v>#REF!</v>
      </c>
      <c r="G857" s="50">
        <f>G858+G880</f>
        <v>37754.5</v>
      </c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  <c r="S857" s="78"/>
      <c r="T857" s="78"/>
      <c r="U857" s="78"/>
      <c r="V857" s="78"/>
      <c r="W857" s="78"/>
      <c r="X857" s="78"/>
      <c r="Y857" s="78"/>
      <c r="Z857" s="78"/>
      <c r="AA857" s="78"/>
      <c r="AB857" s="78"/>
    </row>
    <row r="858" spans="1:28" s="87" customFormat="1" ht="15" customHeight="1">
      <c r="A858" s="49" t="s">
        <v>91</v>
      </c>
      <c r="B858" s="21">
        <v>918</v>
      </c>
      <c r="C858" s="31" t="s">
        <v>20</v>
      </c>
      <c r="D858" s="31" t="s">
        <v>354</v>
      </c>
      <c r="E858" s="31"/>
      <c r="F858" s="24" t="e">
        <f>F859+#REF!+F865+F863</f>
        <v>#REF!</v>
      </c>
      <c r="G858" s="47">
        <f>G859+G865+G863+G861</f>
        <v>30615.399999999998</v>
      </c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  <c r="S858" s="78"/>
      <c r="T858" s="78"/>
      <c r="U858" s="78"/>
      <c r="V858" s="78"/>
      <c r="W858" s="78"/>
      <c r="X858" s="78"/>
      <c r="Y858" s="78"/>
      <c r="Z858" s="78"/>
      <c r="AA858" s="78"/>
      <c r="AB858" s="78"/>
    </row>
    <row r="859" spans="1:28" s="87" customFormat="1" ht="33.75" customHeight="1">
      <c r="A859" s="49" t="s">
        <v>388</v>
      </c>
      <c r="B859" s="21">
        <v>918</v>
      </c>
      <c r="C859" s="31" t="s">
        <v>20</v>
      </c>
      <c r="D859" s="31" t="s">
        <v>133</v>
      </c>
      <c r="E859" s="31"/>
      <c r="F859" s="21">
        <v>17260</v>
      </c>
      <c r="G859" s="47">
        <f>G860</f>
        <v>15164.4</v>
      </c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  <c r="S859" s="78"/>
      <c r="T859" s="78"/>
      <c r="U859" s="78"/>
      <c r="V859" s="78"/>
      <c r="W859" s="78"/>
      <c r="X859" s="78"/>
      <c r="Y859" s="78"/>
      <c r="Z859" s="78"/>
      <c r="AA859" s="78"/>
      <c r="AB859" s="78"/>
    </row>
    <row r="860" spans="1:28" s="87" customFormat="1" ht="32.25" customHeight="1">
      <c r="A860" s="30" t="s">
        <v>387</v>
      </c>
      <c r="B860" s="21">
        <v>918</v>
      </c>
      <c r="C860" s="31" t="s">
        <v>20</v>
      </c>
      <c r="D860" s="31" t="s">
        <v>133</v>
      </c>
      <c r="E860" s="31" t="s">
        <v>183</v>
      </c>
      <c r="F860" s="21">
        <v>17260</v>
      </c>
      <c r="G860" s="47">
        <v>15164.4</v>
      </c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  <c r="S860" s="78"/>
      <c r="T860" s="78"/>
      <c r="U860" s="78"/>
      <c r="V860" s="78"/>
      <c r="W860" s="78"/>
      <c r="X860" s="78"/>
      <c r="Y860" s="78"/>
      <c r="Z860" s="78"/>
      <c r="AA860" s="78"/>
      <c r="AB860" s="78"/>
    </row>
    <row r="861" spans="1:28" s="87" customFormat="1" ht="45" customHeight="1">
      <c r="A861" s="30" t="s">
        <v>389</v>
      </c>
      <c r="B861" s="21">
        <v>918</v>
      </c>
      <c r="C861" s="31" t="s">
        <v>20</v>
      </c>
      <c r="D861" s="31" t="s">
        <v>168</v>
      </c>
      <c r="E861" s="31"/>
      <c r="F861" s="21">
        <v>1012</v>
      </c>
      <c r="G861" s="47">
        <f>G862</f>
        <v>1476.5</v>
      </c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  <c r="S861" s="78"/>
      <c r="T861" s="78"/>
      <c r="U861" s="78"/>
      <c r="V861" s="78"/>
      <c r="W861" s="78"/>
      <c r="X861" s="78"/>
      <c r="Y861" s="78"/>
      <c r="Z861" s="78"/>
      <c r="AA861" s="78"/>
      <c r="AB861" s="78"/>
    </row>
    <row r="862" spans="1:28" s="87" customFormat="1" ht="33" customHeight="1">
      <c r="A862" s="30" t="s">
        <v>387</v>
      </c>
      <c r="B862" s="21">
        <v>918</v>
      </c>
      <c r="C862" s="31" t="s">
        <v>20</v>
      </c>
      <c r="D862" s="31" t="s">
        <v>168</v>
      </c>
      <c r="E862" s="31" t="s">
        <v>183</v>
      </c>
      <c r="F862" s="21">
        <v>1012</v>
      </c>
      <c r="G862" s="47">
        <v>1476.5</v>
      </c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  <c r="S862" s="78"/>
      <c r="T862" s="78"/>
      <c r="U862" s="78"/>
      <c r="V862" s="78"/>
      <c r="W862" s="78"/>
      <c r="X862" s="78"/>
      <c r="Y862" s="78"/>
      <c r="Z862" s="78"/>
      <c r="AA862" s="78"/>
      <c r="AB862" s="78"/>
    </row>
    <row r="863" spans="1:28" s="87" customFormat="1" ht="34.5" customHeight="1">
      <c r="A863" s="49" t="s">
        <v>138</v>
      </c>
      <c r="B863" s="21">
        <v>918</v>
      </c>
      <c r="C863" s="31" t="s">
        <v>20</v>
      </c>
      <c r="D863" s="31" t="s">
        <v>134</v>
      </c>
      <c r="E863" s="31"/>
      <c r="F863" s="21">
        <v>539</v>
      </c>
      <c r="G863" s="47">
        <f>G864</f>
        <v>485.3</v>
      </c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  <c r="S863" s="78"/>
      <c r="T863" s="78"/>
      <c r="U863" s="78"/>
      <c r="V863" s="78"/>
      <c r="W863" s="78"/>
      <c r="X863" s="78"/>
      <c r="Y863" s="78"/>
      <c r="Z863" s="78"/>
      <c r="AA863" s="78"/>
      <c r="AB863" s="78"/>
    </row>
    <row r="864" spans="1:28" s="87" customFormat="1" ht="36" customHeight="1">
      <c r="A864" s="30" t="s">
        <v>387</v>
      </c>
      <c r="B864" s="21">
        <v>918</v>
      </c>
      <c r="C864" s="31" t="s">
        <v>20</v>
      </c>
      <c r="D864" s="31" t="s">
        <v>134</v>
      </c>
      <c r="E864" s="59" t="s">
        <v>183</v>
      </c>
      <c r="F864" s="24">
        <v>539</v>
      </c>
      <c r="G864" s="47">
        <v>485.3</v>
      </c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  <c r="S864" s="78"/>
      <c r="T864" s="78"/>
      <c r="U864" s="78"/>
      <c r="V864" s="78"/>
      <c r="W864" s="78"/>
      <c r="X864" s="78"/>
      <c r="Y864" s="78"/>
      <c r="Z864" s="78"/>
      <c r="AA864" s="78"/>
      <c r="AB864" s="78"/>
    </row>
    <row r="865" spans="1:28" s="87" customFormat="1" ht="15" customHeight="1">
      <c r="A865" s="49" t="s">
        <v>26</v>
      </c>
      <c r="B865" s="21">
        <v>918</v>
      </c>
      <c r="C865" s="31" t="s">
        <v>20</v>
      </c>
      <c r="D865" s="31" t="s">
        <v>135</v>
      </c>
      <c r="E865" s="59"/>
      <c r="F865" s="24">
        <v>5748</v>
      </c>
      <c r="G865" s="47">
        <f>G868+G870+G866+G876+G872</f>
        <v>13489.2</v>
      </c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  <c r="S865" s="78"/>
      <c r="T865" s="78"/>
      <c r="U865" s="78"/>
      <c r="V865" s="78"/>
      <c r="W865" s="78"/>
      <c r="X865" s="78"/>
      <c r="Y865" s="78"/>
      <c r="Z865" s="78"/>
      <c r="AA865" s="78"/>
      <c r="AB865" s="78"/>
    </row>
    <row r="866" spans="1:28" s="87" customFormat="1" ht="22.5" customHeight="1">
      <c r="A866" s="49" t="s">
        <v>485</v>
      </c>
      <c r="B866" s="21">
        <v>918</v>
      </c>
      <c r="C866" s="31" t="s">
        <v>20</v>
      </c>
      <c r="D866" s="31" t="s">
        <v>484</v>
      </c>
      <c r="E866" s="59"/>
      <c r="F866" s="24"/>
      <c r="G866" s="47">
        <f>G867</f>
        <v>195.7</v>
      </c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  <c r="S866" s="78"/>
      <c r="T866" s="78"/>
      <c r="U866" s="78"/>
      <c r="V866" s="78"/>
      <c r="W866" s="78"/>
      <c r="X866" s="78"/>
      <c r="Y866" s="78"/>
      <c r="Z866" s="78"/>
      <c r="AA866" s="78"/>
      <c r="AB866" s="78"/>
    </row>
    <row r="867" spans="1:28" s="87" customFormat="1" ht="33" customHeight="1">
      <c r="A867" s="30" t="s">
        <v>390</v>
      </c>
      <c r="B867" s="21">
        <v>918</v>
      </c>
      <c r="C867" s="31" t="s">
        <v>20</v>
      </c>
      <c r="D867" s="31" t="s">
        <v>484</v>
      </c>
      <c r="E867" s="59" t="s">
        <v>183</v>
      </c>
      <c r="F867" s="24"/>
      <c r="G867" s="47">
        <v>195.7</v>
      </c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  <c r="S867" s="78"/>
      <c r="T867" s="78"/>
      <c r="U867" s="78"/>
      <c r="V867" s="78"/>
      <c r="W867" s="78"/>
      <c r="X867" s="78"/>
      <c r="Y867" s="78"/>
      <c r="Z867" s="78"/>
      <c r="AA867" s="78"/>
      <c r="AB867" s="78"/>
    </row>
    <row r="868" spans="1:28" s="87" customFormat="1" ht="21.75" customHeight="1">
      <c r="A868" s="49" t="s">
        <v>179</v>
      </c>
      <c r="B868" s="21">
        <v>918</v>
      </c>
      <c r="C868" s="31" t="s">
        <v>20</v>
      </c>
      <c r="D868" s="31" t="s">
        <v>180</v>
      </c>
      <c r="E868" s="59"/>
      <c r="F868" s="24"/>
      <c r="G868" s="47">
        <f>G869</f>
        <v>322.4</v>
      </c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  <c r="S868" s="78"/>
      <c r="T868" s="78"/>
      <c r="U868" s="78"/>
      <c r="V868" s="78"/>
      <c r="W868" s="78"/>
      <c r="X868" s="78"/>
      <c r="Y868" s="78"/>
      <c r="Z868" s="78"/>
      <c r="AA868" s="78"/>
      <c r="AB868" s="78"/>
    </row>
    <row r="869" spans="1:28" s="87" customFormat="1" ht="34.5" customHeight="1">
      <c r="A869" s="30" t="s">
        <v>390</v>
      </c>
      <c r="B869" s="21">
        <v>918</v>
      </c>
      <c r="C869" s="31" t="s">
        <v>20</v>
      </c>
      <c r="D869" s="31" t="s">
        <v>180</v>
      </c>
      <c r="E869" s="59" t="s">
        <v>183</v>
      </c>
      <c r="F869" s="24"/>
      <c r="G869" s="47">
        <v>322.4</v>
      </c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  <c r="S869" s="78"/>
      <c r="T869" s="78"/>
      <c r="U869" s="78"/>
      <c r="V869" s="78"/>
      <c r="W869" s="78"/>
      <c r="X869" s="78"/>
      <c r="Y869" s="78"/>
      <c r="Z869" s="78"/>
      <c r="AA869" s="78"/>
      <c r="AB869" s="78"/>
    </row>
    <row r="870" spans="1:28" s="87" customFormat="1" ht="14.25" customHeight="1">
      <c r="A870" s="49" t="s">
        <v>181</v>
      </c>
      <c r="B870" s="21">
        <v>918</v>
      </c>
      <c r="C870" s="31" t="s">
        <v>20</v>
      </c>
      <c r="D870" s="31" t="s">
        <v>182</v>
      </c>
      <c r="E870" s="59"/>
      <c r="F870" s="24"/>
      <c r="G870" s="47">
        <f>G871</f>
        <v>12646.7</v>
      </c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  <c r="S870" s="78"/>
      <c r="T870" s="78"/>
      <c r="U870" s="78"/>
      <c r="V870" s="78"/>
      <c r="W870" s="78"/>
      <c r="X870" s="78"/>
      <c r="Y870" s="78"/>
      <c r="Z870" s="78"/>
      <c r="AA870" s="78"/>
      <c r="AB870" s="78"/>
    </row>
    <row r="871" spans="1:28" s="87" customFormat="1" ht="34.5" customHeight="1">
      <c r="A871" s="30" t="s">
        <v>387</v>
      </c>
      <c r="B871" s="21">
        <v>918</v>
      </c>
      <c r="C871" s="31" t="s">
        <v>20</v>
      </c>
      <c r="D871" s="31" t="s">
        <v>182</v>
      </c>
      <c r="E871" s="59" t="s">
        <v>183</v>
      </c>
      <c r="F871" s="24"/>
      <c r="G871" s="47">
        <v>12646.7</v>
      </c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  <c r="S871" s="78"/>
      <c r="T871" s="78"/>
      <c r="U871" s="78"/>
      <c r="V871" s="78"/>
      <c r="W871" s="78"/>
      <c r="X871" s="78"/>
      <c r="Y871" s="78"/>
      <c r="Z871" s="78"/>
      <c r="AA871" s="78"/>
      <c r="AB871" s="78"/>
    </row>
    <row r="872" spans="1:28" s="87" customFormat="1" ht="16.5" customHeight="1">
      <c r="A872" s="30" t="s">
        <v>523</v>
      </c>
      <c r="B872" s="21">
        <v>918</v>
      </c>
      <c r="C872" s="31" t="s">
        <v>20</v>
      </c>
      <c r="D872" s="31" t="s">
        <v>522</v>
      </c>
      <c r="E872" s="59"/>
      <c r="F872" s="24"/>
      <c r="G872" s="47">
        <f>G873</f>
        <v>318.8</v>
      </c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  <c r="S872" s="78"/>
      <c r="T872" s="78"/>
      <c r="U872" s="78"/>
      <c r="V872" s="78"/>
      <c r="W872" s="78"/>
      <c r="X872" s="78"/>
      <c r="Y872" s="78"/>
      <c r="Z872" s="78"/>
      <c r="AA872" s="78"/>
      <c r="AB872" s="78"/>
    </row>
    <row r="873" spans="1:28" s="87" customFormat="1" ht="21.75" customHeight="1">
      <c r="A873" s="30" t="s">
        <v>219</v>
      </c>
      <c r="B873" s="21">
        <v>918</v>
      </c>
      <c r="C873" s="31" t="s">
        <v>20</v>
      </c>
      <c r="D873" s="31" t="s">
        <v>522</v>
      </c>
      <c r="E873" s="59" t="s">
        <v>220</v>
      </c>
      <c r="F873" s="24"/>
      <c r="G873" s="47">
        <f>G874</f>
        <v>318.8</v>
      </c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  <c r="S873" s="78"/>
      <c r="T873" s="78"/>
      <c r="U873" s="78"/>
      <c r="V873" s="78"/>
      <c r="W873" s="78"/>
      <c r="X873" s="78"/>
      <c r="Y873" s="78"/>
      <c r="Z873" s="78"/>
      <c r="AA873" s="78"/>
      <c r="AB873" s="78"/>
    </row>
    <row r="874" spans="1:28" s="87" customFormat="1" ht="27" customHeight="1">
      <c r="A874" s="30" t="s">
        <v>221</v>
      </c>
      <c r="B874" s="21">
        <v>918</v>
      </c>
      <c r="C874" s="31" t="s">
        <v>20</v>
      </c>
      <c r="D874" s="31" t="s">
        <v>522</v>
      </c>
      <c r="E874" s="59" t="s">
        <v>222</v>
      </c>
      <c r="F874" s="24"/>
      <c r="G874" s="47">
        <f>G875</f>
        <v>318.8</v>
      </c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  <c r="S874" s="78"/>
      <c r="T874" s="78"/>
      <c r="U874" s="78"/>
      <c r="V874" s="78"/>
      <c r="W874" s="78"/>
      <c r="X874" s="78"/>
      <c r="Y874" s="78"/>
      <c r="Z874" s="78"/>
      <c r="AA874" s="78"/>
      <c r="AB874" s="78"/>
    </row>
    <row r="875" spans="1:28" s="87" customFormat="1" ht="23.25" customHeight="1">
      <c r="A875" s="30" t="s">
        <v>225</v>
      </c>
      <c r="B875" s="21">
        <v>918</v>
      </c>
      <c r="C875" s="31" t="s">
        <v>20</v>
      </c>
      <c r="D875" s="31" t="s">
        <v>522</v>
      </c>
      <c r="E875" s="59" t="s">
        <v>226</v>
      </c>
      <c r="F875" s="24"/>
      <c r="G875" s="47">
        <v>318.8</v>
      </c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  <c r="S875" s="78"/>
      <c r="T875" s="78"/>
      <c r="U875" s="78"/>
      <c r="V875" s="78"/>
      <c r="W875" s="78"/>
      <c r="X875" s="78"/>
      <c r="Y875" s="78"/>
      <c r="Z875" s="78"/>
      <c r="AA875" s="78"/>
      <c r="AB875" s="78"/>
    </row>
    <row r="876" spans="1:28" s="87" customFormat="1" ht="10.5" customHeight="1">
      <c r="A876" s="30" t="s">
        <v>508</v>
      </c>
      <c r="B876" s="21">
        <v>918</v>
      </c>
      <c r="C876" s="31" t="s">
        <v>20</v>
      </c>
      <c r="D876" s="31" t="s">
        <v>509</v>
      </c>
      <c r="E876" s="59"/>
      <c r="F876" s="24">
        <v>6</v>
      </c>
      <c r="G876" s="47">
        <f>G877</f>
        <v>5.6</v>
      </c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  <c r="S876" s="78"/>
      <c r="T876" s="78"/>
      <c r="U876" s="78"/>
      <c r="V876" s="78"/>
      <c r="W876" s="78"/>
      <c r="X876" s="78"/>
      <c r="Y876" s="78"/>
      <c r="Z876" s="78"/>
      <c r="AA876" s="78"/>
      <c r="AB876" s="78"/>
    </row>
    <row r="877" spans="1:28" s="87" customFormat="1" ht="21" customHeight="1">
      <c r="A877" s="30" t="s">
        <v>219</v>
      </c>
      <c r="B877" s="21">
        <v>918</v>
      </c>
      <c r="C877" s="31" t="s">
        <v>20</v>
      </c>
      <c r="D877" s="31" t="s">
        <v>509</v>
      </c>
      <c r="E877" s="59" t="s">
        <v>220</v>
      </c>
      <c r="F877" s="24">
        <v>6</v>
      </c>
      <c r="G877" s="47">
        <f>G878</f>
        <v>5.6</v>
      </c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  <c r="S877" s="78"/>
      <c r="T877" s="78"/>
      <c r="U877" s="78"/>
      <c r="V877" s="78"/>
      <c r="W877" s="78"/>
      <c r="X877" s="78"/>
      <c r="Y877" s="78"/>
      <c r="Z877" s="78"/>
      <c r="AA877" s="78"/>
      <c r="AB877" s="78"/>
    </row>
    <row r="878" spans="1:28" s="87" customFormat="1" ht="20.25" customHeight="1">
      <c r="A878" s="30" t="s">
        <v>221</v>
      </c>
      <c r="B878" s="21">
        <v>918</v>
      </c>
      <c r="C878" s="31" t="s">
        <v>20</v>
      </c>
      <c r="D878" s="31" t="s">
        <v>509</v>
      </c>
      <c r="E878" s="59" t="s">
        <v>222</v>
      </c>
      <c r="F878" s="24">
        <v>6</v>
      </c>
      <c r="G878" s="47">
        <f>G879</f>
        <v>5.6</v>
      </c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  <c r="S878" s="78"/>
      <c r="T878" s="78"/>
      <c r="U878" s="78"/>
      <c r="V878" s="78"/>
      <c r="W878" s="78"/>
      <c r="X878" s="78"/>
      <c r="Y878" s="78"/>
      <c r="Z878" s="78"/>
      <c r="AA878" s="78"/>
      <c r="AB878" s="78"/>
    </row>
    <row r="879" spans="1:28" s="87" customFormat="1" ht="24" customHeight="1">
      <c r="A879" s="30" t="s">
        <v>225</v>
      </c>
      <c r="B879" s="21">
        <v>918</v>
      </c>
      <c r="C879" s="31" t="s">
        <v>20</v>
      </c>
      <c r="D879" s="31" t="s">
        <v>509</v>
      </c>
      <c r="E879" s="59" t="s">
        <v>226</v>
      </c>
      <c r="F879" s="24">
        <v>6</v>
      </c>
      <c r="G879" s="47">
        <v>5.6</v>
      </c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  <c r="S879" s="78"/>
      <c r="T879" s="78"/>
      <c r="U879" s="78"/>
      <c r="V879" s="78"/>
      <c r="W879" s="78"/>
      <c r="X879" s="78"/>
      <c r="Y879" s="78"/>
      <c r="Z879" s="78"/>
      <c r="AA879" s="78"/>
      <c r="AB879" s="78"/>
    </row>
    <row r="880" spans="1:28" s="87" customFormat="1" ht="13.5" customHeight="1">
      <c r="A880" s="30" t="s">
        <v>337</v>
      </c>
      <c r="B880" s="21">
        <v>918</v>
      </c>
      <c r="C880" s="31" t="s">
        <v>20</v>
      </c>
      <c r="D880" s="31" t="s">
        <v>338</v>
      </c>
      <c r="E880" s="31"/>
      <c r="F880" s="21" t="e">
        <f>G880+#REF!</f>
        <v>#REF!</v>
      </c>
      <c r="G880" s="47">
        <f>G881</f>
        <v>7139.1</v>
      </c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  <c r="S880" s="78"/>
      <c r="T880" s="78"/>
      <c r="U880" s="78"/>
      <c r="V880" s="78"/>
      <c r="W880" s="78"/>
      <c r="X880" s="78"/>
      <c r="Y880" s="78"/>
      <c r="Z880" s="78"/>
      <c r="AA880" s="78"/>
      <c r="AB880" s="78"/>
    </row>
    <row r="881" spans="1:28" s="87" customFormat="1" ht="14.25" customHeight="1">
      <c r="A881" s="49" t="s">
        <v>408</v>
      </c>
      <c r="B881" s="21">
        <v>918</v>
      </c>
      <c r="C881" s="31" t="s">
        <v>20</v>
      </c>
      <c r="D881" s="31" t="s">
        <v>92</v>
      </c>
      <c r="E881" s="31"/>
      <c r="F881" s="21" t="e">
        <f>G881+#REF!</f>
        <v>#REF!</v>
      </c>
      <c r="G881" s="47">
        <f>G882</f>
        <v>7139.1</v>
      </c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  <c r="S881" s="78"/>
      <c r="T881" s="78"/>
      <c r="U881" s="78"/>
      <c r="V881" s="78"/>
      <c r="W881" s="78"/>
      <c r="X881" s="78"/>
      <c r="Y881" s="78"/>
      <c r="Z881" s="78"/>
      <c r="AA881" s="78"/>
      <c r="AB881" s="78"/>
    </row>
    <row r="882" spans="1:28" s="87" customFormat="1" ht="24" customHeight="1">
      <c r="A882" s="49" t="s">
        <v>353</v>
      </c>
      <c r="B882" s="21">
        <v>918</v>
      </c>
      <c r="C882" s="31" t="s">
        <v>20</v>
      </c>
      <c r="D882" s="31" t="s">
        <v>344</v>
      </c>
      <c r="E882" s="31"/>
      <c r="F882" s="21"/>
      <c r="G882" s="47">
        <f>G883</f>
        <v>7139.1</v>
      </c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  <c r="S882" s="78"/>
      <c r="T882" s="78"/>
      <c r="U882" s="78"/>
      <c r="V882" s="78"/>
      <c r="W882" s="78"/>
      <c r="X882" s="78"/>
      <c r="Y882" s="78"/>
      <c r="Z882" s="78"/>
      <c r="AA882" s="78"/>
      <c r="AB882" s="78"/>
    </row>
    <row r="883" spans="1:28" s="87" customFormat="1" ht="23.25" customHeight="1">
      <c r="A883" s="42" t="s">
        <v>219</v>
      </c>
      <c r="B883" s="21">
        <v>918</v>
      </c>
      <c r="C883" s="31" t="s">
        <v>20</v>
      </c>
      <c r="D883" s="31" t="s">
        <v>344</v>
      </c>
      <c r="E883" s="31" t="s">
        <v>220</v>
      </c>
      <c r="F883" s="21"/>
      <c r="G883" s="47">
        <f>G884</f>
        <v>7139.1</v>
      </c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  <c r="S883" s="78"/>
      <c r="T883" s="78"/>
      <c r="U883" s="78"/>
      <c r="V883" s="78"/>
      <c r="W883" s="78"/>
      <c r="X883" s="78"/>
      <c r="Y883" s="78"/>
      <c r="Z883" s="78"/>
      <c r="AA883" s="78"/>
      <c r="AB883" s="78"/>
    </row>
    <row r="884" spans="1:28" s="87" customFormat="1" ht="21.75" customHeight="1">
      <c r="A884" s="42" t="s">
        <v>221</v>
      </c>
      <c r="B884" s="21">
        <v>918</v>
      </c>
      <c r="C884" s="31" t="s">
        <v>20</v>
      </c>
      <c r="D884" s="31" t="s">
        <v>344</v>
      </c>
      <c r="E884" s="31" t="s">
        <v>222</v>
      </c>
      <c r="F884" s="21"/>
      <c r="G884" s="47">
        <f>G885</f>
        <v>7139.1</v>
      </c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  <c r="S884" s="78"/>
      <c r="T884" s="78"/>
      <c r="U884" s="78"/>
      <c r="V884" s="78"/>
      <c r="W884" s="78"/>
      <c r="X884" s="78"/>
      <c r="Y884" s="78"/>
      <c r="Z884" s="78"/>
      <c r="AA884" s="78"/>
      <c r="AB884" s="78"/>
    </row>
    <row r="885" spans="1:28" s="87" customFormat="1" ht="24" customHeight="1">
      <c r="A885" s="42" t="s">
        <v>225</v>
      </c>
      <c r="B885" s="21">
        <v>918</v>
      </c>
      <c r="C885" s="31" t="s">
        <v>20</v>
      </c>
      <c r="D885" s="31" t="s">
        <v>344</v>
      </c>
      <c r="E885" s="31" t="s">
        <v>226</v>
      </c>
      <c r="F885" s="21" t="e">
        <f>G885+#REF!</f>
        <v>#REF!</v>
      </c>
      <c r="G885" s="47">
        <v>7139.1</v>
      </c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  <c r="S885" s="78"/>
      <c r="T885" s="78"/>
      <c r="U885" s="78"/>
      <c r="V885" s="78"/>
      <c r="W885" s="78"/>
      <c r="X885" s="78"/>
      <c r="Y885" s="78"/>
      <c r="Z885" s="78"/>
      <c r="AA885" s="78"/>
      <c r="AB885" s="78"/>
    </row>
    <row r="886" spans="1:28" s="87" customFormat="1" ht="14.25" customHeight="1">
      <c r="A886" s="55" t="s">
        <v>93</v>
      </c>
      <c r="B886" s="29">
        <v>918</v>
      </c>
      <c r="C886" s="44" t="s">
        <v>94</v>
      </c>
      <c r="D886" s="44"/>
      <c r="E886" s="44"/>
      <c r="F886" s="29" t="e">
        <f>F887+F893+#REF!+#REF!</f>
        <v>#REF!</v>
      </c>
      <c r="G886" s="50">
        <f>G887+G893+G901+G891+G897</f>
        <v>14059.300000000001</v>
      </c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  <c r="S886" s="78"/>
      <c r="T886" s="78"/>
      <c r="U886" s="78"/>
      <c r="V886" s="78"/>
      <c r="W886" s="78"/>
      <c r="X886" s="78"/>
      <c r="Y886" s="78"/>
      <c r="Z886" s="78"/>
      <c r="AA886" s="78"/>
      <c r="AB886" s="78"/>
    </row>
    <row r="887" spans="1:28" s="87" customFormat="1" ht="21.75" customHeight="1">
      <c r="A887" s="49" t="s">
        <v>163</v>
      </c>
      <c r="B887" s="21">
        <v>918</v>
      </c>
      <c r="C887" s="31" t="s">
        <v>94</v>
      </c>
      <c r="D887" s="21">
        <v>6000100</v>
      </c>
      <c r="E887" s="51"/>
      <c r="F887" s="21">
        <v>1070</v>
      </c>
      <c r="G887" s="47">
        <f>G888</f>
        <v>2630.6</v>
      </c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  <c r="S887" s="78"/>
      <c r="T887" s="78"/>
      <c r="U887" s="78"/>
      <c r="V887" s="78"/>
      <c r="W887" s="78"/>
      <c r="X887" s="78"/>
      <c r="Y887" s="78"/>
      <c r="Z887" s="78"/>
      <c r="AA887" s="78"/>
      <c r="AB887" s="78"/>
    </row>
    <row r="888" spans="1:28" s="87" customFormat="1" ht="24" customHeight="1">
      <c r="A888" s="42" t="s">
        <v>219</v>
      </c>
      <c r="B888" s="21">
        <v>918</v>
      </c>
      <c r="C888" s="31" t="s">
        <v>94</v>
      </c>
      <c r="D888" s="21">
        <v>6000100</v>
      </c>
      <c r="E888" s="31" t="s">
        <v>220</v>
      </c>
      <c r="F888" s="21">
        <v>1070</v>
      </c>
      <c r="G888" s="47">
        <f>G889</f>
        <v>2630.6</v>
      </c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  <c r="S888" s="78"/>
      <c r="T888" s="78"/>
      <c r="U888" s="78"/>
      <c r="V888" s="78"/>
      <c r="W888" s="78"/>
      <c r="X888" s="78"/>
      <c r="Y888" s="78"/>
      <c r="Z888" s="78"/>
      <c r="AA888" s="78"/>
      <c r="AB888" s="78"/>
    </row>
    <row r="889" spans="1:28" s="87" customFormat="1" ht="23.25" customHeight="1">
      <c r="A889" s="42" t="s">
        <v>221</v>
      </c>
      <c r="B889" s="21">
        <v>918</v>
      </c>
      <c r="C889" s="31" t="s">
        <v>94</v>
      </c>
      <c r="D889" s="21">
        <v>6000100</v>
      </c>
      <c r="E889" s="31" t="s">
        <v>222</v>
      </c>
      <c r="F889" s="21">
        <v>1192</v>
      </c>
      <c r="G889" s="47">
        <f>G890</f>
        <v>2630.6</v>
      </c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  <c r="S889" s="78"/>
      <c r="T889" s="78"/>
      <c r="U889" s="78"/>
      <c r="V889" s="78"/>
      <c r="W889" s="78"/>
      <c r="X889" s="78"/>
      <c r="Y889" s="78"/>
      <c r="Z889" s="78"/>
      <c r="AA889" s="78"/>
      <c r="AB889" s="78"/>
    </row>
    <row r="890" spans="1:28" s="87" customFormat="1" ht="23.25" customHeight="1">
      <c r="A890" s="42" t="s">
        <v>225</v>
      </c>
      <c r="B890" s="21">
        <v>918</v>
      </c>
      <c r="C890" s="31" t="s">
        <v>94</v>
      </c>
      <c r="D890" s="21">
        <v>6000100</v>
      </c>
      <c r="E890" s="31" t="s">
        <v>226</v>
      </c>
      <c r="F890" s="21">
        <v>1192</v>
      </c>
      <c r="G890" s="47">
        <v>2630.6</v>
      </c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  <c r="S890" s="78"/>
      <c r="T890" s="78"/>
      <c r="U890" s="78"/>
      <c r="V890" s="78"/>
      <c r="W890" s="78"/>
      <c r="X890" s="78"/>
      <c r="Y890" s="78"/>
      <c r="Z890" s="78"/>
      <c r="AA890" s="78"/>
      <c r="AB890" s="78"/>
    </row>
    <row r="891" spans="1:28" s="87" customFormat="1" ht="15.75" customHeight="1">
      <c r="A891" s="49" t="s">
        <v>178</v>
      </c>
      <c r="B891" s="21">
        <v>918</v>
      </c>
      <c r="C891" s="31" t="s">
        <v>94</v>
      </c>
      <c r="D891" s="31" t="s">
        <v>431</v>
      </c>
      <c r="E891" s="59"/>
      <c r="F891" s="21"/>
      <c r="G891" s="47">
        <f>G892</f>
        <v>6.2</v>
      </c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  <c r="S891" s="78"/>
      <c r="T891" s="78"/>
      <c r="U891" s="78"/>
      <c r="V891" s="78"/>
      <c r="W891" s="78"/>
      <c r="X891" s="78"/>
      <c r="Y891" s="78"/>
      <c r="Z891" s="78"/>
      <c r="AA891" s="78"/>
      <c r="AB891" s="78"/>
    </row>
    <row r="892" spans="1:28" s="87" customFormat="1" ht="36" customHeight="1">
      <c r="A892" s="30" t="s">
        <v>387</v>
      </c>
      <c r="B892" s="21">
        <v>918</v>
      </c>
      <c r="C892" s="31" t="s">
        <v>94</v>
      </c>
      <c r="D892" s="31" t="s">
        <v>431</v>
      </c>
      <c r="E892" s="59" t="s">
        <v>183</v>
      </c>
      <c r="F892" s="21"/>
      <c r="G892" s="47">
        <v>6.2</v>
      </c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  <c r="S892" s="78"/>
      <c r="T892" s="78"/>
      <c r="U892" s="78"/>
      <c r="V892" s="78"/>
      <c r="W892" s="78"/>
      <c r="X892" s="78"/>
      <c r="Y892" s="78"/>
      <c r="Z892" s="78"/>
      <c r="AA892" s="78"/>
      <c r="AB892" s="78"/>
    </row>
    <row r="893" spans="1:28" s="87" customFormat="1" ht="15" customHeight="1">
      <c r="A893" s="49" t="s">
        <v>95</v>
      </c>
      <c r="B893" s="21">
        <v>918</v>
      </c>
      <c r="C893" s="31" t="s">
        <v>94</v>
      </c>
      <c r="D893" s="21">
        <v>6000500</v>
      </c>
      <c r="E893" s="51"/>
      <c r="F893" s="21">
        <f>F894</f>
        <v>396.9</v>
      </c>
      <c r="G893" s="47">
        <f>G894</f>
        <v>396.9</v>
      </c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  <c r="S893" s="78"/>
      <c r="T893" s="78"/>
      <c r="U893" s="78"/>
      <c r="V893" s="78"/>
      <c r="W893" s="78"/>
      <c r="X893" s="78"/>
      <c r="Y893" s="78"/>
      <c r="Z893" s="78"/>
      <c r="AA893" s="78"/>
      <c r="AB893" s="78"/>
    </row>
    <row r="894" spans="1:28" s="87" customFormat="1" ht="22.5" customHeight="1">
      <c r="A894" s="42" t="s">
        <v>219</v>
      </c>
      <c r="B894" s="21">
        <v>918</v>
      </c>
      <c r="C894" s="31" t="s">
        <v>94</v>
      </c>
      <c r="D894" s="31" t="s">
        <v>109</v>
      </c>
      <c r="E894" s="31" t="s">
        <v>220</v>
      </c>
      <c r="F894" s="21">
        <f>G894</f>
        <v>396.9</v>
      </c>
      <c r="G894" s="47">
        <f>G895</f>
        <v>396.9</v>
      </c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  <c r="S894" s="78"/>
      <c r="T894" s="78"/>
      <c r="U894" s="78"/>
      <c r="V894" s="78"/>
      <c r="W894" s="78"/>
      <c r="X894" s="78"/>
      <c r="Y894" s="78"/>
      <c r="Z894" s="78"/>
      <c r="AA894" s="78"/>
      <c r="AB894" s="78"/>
    </row>
    <row r="895" spans="1:28" s="87" customFormat="1" ht="22.5" customHeight="1">
      <c r="A895" s="42" t="s">
        <v>221</v>
      </c>
      <c r="B895" s="21">
        <v>918</v>
      </c>
      <c r="C895" s="31" t="s">
        <v>94</v>
      </c>
      <c r="D895" s="31" t="s">
        <v>109</v>
      </c>
      <c r="E895" s="31" t="s">
        <v>222</v>
      </c>
      <c r="F895" s="21"/>
      <c r="G895" s="47">
        <f>G896</f>
        <v>396.9</v>
      </c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  <c r="S895" s="78"/>
      <c r="T895" s="78"/>
      <c r="U895" s="78"/>
      <c r="V895" s="78"/>
      <c r="W895" s="78"/>
      <c r="X895" s="78"/>
      <c r="Y895" s="78"/>
      <c r="Z895" s="78"/>
      <c r="AA895" s="78"/>
      <c r="AB895" s="78"/>
    </row>
    <row r="896" spans="1:28" s="87" customFormat="1" ht="20.25" customHeight="1">
      <c r="A896" s="42" t="s">
        <v>225</v>
      </c>
      <c r="B896" s="21">
        <v>918</v>
      </c>
      <c r="C896" s="31" t="s">
        <v>94</v>
      </c>
      <c r="D896" s="31" t="s">
        <v>109</v>
      </c>
      <c r="E896" s="31" t="s">
        <v>226</v>
      </c>
      <c r="F896" s="21"/>
      <c r="G896" s="47">
        <v>396.9</v>
      </c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  <c r="S896" s="78"/>
      <c r="T896" s="78"/>
      <c r="U896" s="78"/>
      <c r="V896" s="78"/>
      <c r="W896" s="78"/>
      <c r="X896" s="78"/>
      <c r="Y896" s="78"/>
      <c r="Z896" s="78"/>
      <c r="AA896" s="78"/>
      <c r="AB896" s="78"/>
    </row>
    <row r="897" spans="1:28" s="87" customFormat="1" ht="15" customHeight="1">
      <c r="A897" s="42" t="s">
        <v>501</v>
      </c>
      <c r="B897" s="21">
        <v>918</v>
      </c>
      <c r="C897" s="31" t="s">
        <v>94</v>
      </c>
      <c r="D897" s="31" t="s">
        <v>500</v>
      </c>
      <c r="E897" s="31"/>
      <c r="F897" s="21"/>
      <c r="G897" s="47">
        <f>G898</f>
        <v>5022.6</v>
      </c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  <c r="S897" s="78"/>
      <c r="T897" s="78"/>
      <c r="U897" s="78"/>
      <c r="V897" s="78"/>
      <c r="W897" s="78"/>
      <c r="X897" s="78"/>
      <c r="Y897" s="78"/>
      <c r="Z897" s="78"/>
      <c r="AA897" s="78"/>
      <c r="AB897" s="78"/>
    </row>
    <row r="898" spans="1:28" s="87" customFormat="1" ht="22.5" customHeight="1">
      <c r="A898" s="42" t="s">
        <v>219</v>
      </c>
      <c r="B898" s="21">
        <v>918</v>
      </c>
      <c r="C898" s="31" t="s">
        <v>94</v>
      </c>
      <c r="D898" s="31" t="s">
        <v>500</v>
      </c>
      <c r="E898" s="31" t="s">
        <v>220</v>
      </c>
      <c r="F898" s="21"/>
      <c r="G898" s="47">
        <f>G899</f>
        <v>5022.6</v>
      </c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  <c r="S898" s="78"/>
      <c r="T898" s="78"/>
      <c r="U898" s="78"/>
      <c r="V898" s="78"/>
      <c r="W898" s="78"/>
      <c r="X898" s="78"/>
      <c r="Y898" s="78"/>
      <c r="Z898" s="78"/>
      <c r="AA898" s="78"/>
      <c r="AB898" s="78"/>
    </row>
    <row r="899" spans="1:28" s="87" customFormat="1" ht="23.25" customHeight="1">
      <c r="A899" s="42" t="s">
        <v>221</v>
      </c>
      <c r="B899" s="21">
        <v>918</v>
      </c>
      <c r="C899" s="31" t="s">
        <v>94</v>
      </c>
      <c r="D899" s="31" t="s">
        <v>500</v>
      </c>
      <c r="E899" s="31" t="s">
        <v>222</v>
      </c>
      <c r="F899" s="21"/>
      <c r="G899" s="47">
        <f>G900</f>
        <v>5022.6</v>
      </c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  <c r="S899" s="78"/>
      <c r="T899" s="78"/>
      <c r="U899" s="78"/>
      <c r="V899" s="78"/>
      <c r="W899" s="78"/>
      <c r="X899" s="78"/>
      <c r="Y899" s="78"/>
      <c r="Z899" s="78"/>
      <c r="AA899" s="78"/>
      <c r="AB899" s="78"/>
    </row>
    <row r="900" spans="1:28" s="87" customFormat="1" ht="23.25" customHeight="1">
      <c r="A900" s="42" t="s">
        <v>225</v>
      </c>
      <c r="B900" s="21">
        <v>918</v>
      </c>
      <c r="C900" s="31" t="s">
        <v>94</v>
      </c>
      <c r="D900" s="31" t="s">
        <v>500</v>
      </c>
      <c r="E900" s="31" t="s">
        <v>226</v>
      </c>
      <c r="F900" s="21"/>
      <c r="G900" s="47">
        <v>5022.6</v>
      </c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  <c r="S900" s="78"/>
      <c r="T900" s="78"/>
      <c r="U900" s="78"/>
      <c r="V900" s="78"/>
      <c r="W900" s="78"/>
      <c r="X900" s="78"/>
      <c r="Y900" s="78"/>
      <c r="Z900" s="78"/>
      <c r="AA900" s="78"/>
      <c r="AB900" s="78"/>
    </row>
    <row r="901" spans="1:28" s="87" customFormat="1" ht="13.5" customHeight="1">
      <c r="A901" s="30" t="s">
        <v>337</v>
      </c>
      <c r="B901" s="21">
        <v>918</v>
      </c>
      <c r="C901" s="31" t="s">
        <v>94</v>
      </c>
      <c r="D901" s="31" t="s">
        <v>338</v>
      </c>
      <c r="E901" s="31"/>
      <c r="F901" s="21" t="e">
        <f>G901+#REF!</f>
        <v>#REF!</v>
      </c>
      <c r="G901" s="47">
        <f>G902+G906</f>
        <v>6003</v>
      </c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  <c r="S901" s="78"/>
      <c r="T901" s="78"/>
      <c r="U901" s="78"/>
      <c r="V901" s="78"/>
      <c r="W901" s="78"/>
      <c r="X901" s="78"/>
      <c r="Y901" s="78"/>
      <c r="Z901" s="78"/>
      <c r="AA901" s="78"/>
      <c r="AB901" s="78"/>
    </row>
    <row r="902" spans="1:28" s="87" customFormat="1" ht="13.5" customHeight="1">
      <c r="A902" s="30" t="s">
        <v>267</v>
      </c>
      <c r="B902" s="58">
        <v>918</v>
      </c>
      <c r="C902" s="31" t="s">
        <v>94</v>
      </c>
      <c r="D902" s="31" t="s">
        <v>356</v>
      </c>
      <c r="E902" s="31"/>
      <c r="F902" s="21">
        <f>3190+500-7</f>
        <v>3683</v>
      </c>
      <c r="G902" s="47">
        <f>G904</f>
        <v>794.3</v>
      </c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  <c r="S902" s="78"/>
      <c r="T902" s="78"/>
      <c r="U902" s="78"/>
      <c r="V902" s="78"/>
      <c r="W902" s="78"/>
      <c r="X902" s="78"/>
      <c r="Y902" s="78"/>
      <c r="Z902" s="78"/>
      <c r="AA902" s="78"/>
      <c r="AB902" s="78"/>
    </row>
    <row r="903" spans="1:28" s="87" customFormat="1" ht="21.75" customHeight="1">
      <c r="A903" s="42" t="s">
        <v>219</v>
      </c>
      <c r="B903" s="58">
        <v>918</v>
      </c>
      <c r="C903" s="31" t="s">
        <v>94</v>
      </c>
      <c r="D903" s="31" t="s">
        <v>356</v>
      </c>
      <c r="E903" s="31" t="s">
        <v>220</v>
      </c>
      <c r="F903" s="21"/>
      <c r="G903" s="47">
        <f>G904</f>
        <v>794.3</v>
      </c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  <c r="S903" s="78"/>
      <c r="T903" s="78"/>
      <c r="U903" s="78"/>
      <c r="V903" s="78"/>
      <c r="W903" s="78"/>
      <c r="X903" s="78"/>
      <c r="Y903" s="78"/>
      <c r="Z903" s="78"/>
      <c r="AA903" s="78"/>
      <c r="AB903" s="78"/>
    </row>
    <row r="904" spans="1:28" s="87" customFormat="1" ht="24" customHeight="1">
      <c r="A904" s="42" t="s">
        <v>221</v>
      </c>
      <c r="B904" s="58">
        <v>918</v>
      </c>
      <c r="C904" s="31" t="s">
        <v>94</v>
      </c>
      <c r="D904" s="31" t="s">
        <v>356</v>
      </c>
      <c r="E904" s="31" t="s">
        <v>222</v>
      </c>
      <c r="F904" s="21">
        <f>3190+500-7</f>
        <v>3683</v>
      </c>
      <c r="G904" s="47">
        <f>G905</f>
        <v>794.3</v>
      </c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  <c r="S904" s="78"/>
      <c r="T904" s="78"/>
      <c r="U904" s="78"/>
      <c r="V904" s="78"/>
      <c r="W904" s="78"/>
      <c r="X904" s="78"/>
      <c r="Y904" s="78"/>
      <c r="Z904" s="78"/>
      <c r="AA904" s="78"/>
      <c r="AB904" s="78"/>
    </row>
    <row r="905" spans="1:28" s="87" customFormat="1" ht="24" customHeight="1">
      <c r="A905" s="42" t="s">
        <v>225</v>
      </c>
      <c r="B905" s="58">
        <v>918</v>
      </c>
      <c r="C905" s="31" t="s">
        <v>94</v>
      </c>
      <c r="D905" s="31" t="s">
        <v>356</v>
      </c>
      <c r="E905" s="31" t="s">
        <v>226</v>
      </c>
      <c r="F905" s="21">
        <v>15000</v>
      </c>
      <c r="G905" s="47">
        <v>794.3</v>
      </c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  <c r="S905" s="78"/>
      <c r="T905" s="78"/>
      <c r="U905" s="78"/>
      <c r="V905" s="78"/>
      <c r="W905" s="78"/>
      <c r="X905" s="78"/>
      <c r="Y905" s="78"/>
      <c r="Z905" s="78"/>
      <c r="AA905" s="78"/>
      <c r="AB905" s="78"/>
    </row>
    <row r="906" spans="1:28" s="87" customFormat="1" ht="14.25" customHeight="1">
      <c r="A906" s="49" t="s">
        <v>408</v>
      </c>
      <c r="B906" s="58">
        <v>918</v>
      </c>
      <c r="C906" s="31" t="s">
        <v>94</v>
      </c>
      <c r="D906" s="31" t="s">
        <v>92</v>
      </c>
      <c r="E906" s="31"/>
      <c r="F906" s="21"/>
      <c r="G906" s="47">
        <f>G907</f>
        <v>5208.7</v>
      </c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  <c r="S906" s="78"/>
      <c r="T906" s="78"/>
      <c r="U906" s="78"/>
      <c r="V906" s="78"/>
      <c r="W906" s="78"/>
      <c r="X906" s="78"/>
      <c r="Y906" s="78"/>
      <c r="Z906" s="78"/>
      <c r="AA906" s="78"/>
      <c r="AB906" s="78"/>
    </row>
    <row r="907" spans="1:28" s="87" customFormat="1" ht="12" customHeight="1">
      <c r="A907" s="42" t="s">
        <v>359</v>
      </c>
      <c r="B907" s="58">
        <v>918</v>
      </c>
      <c r="C907" s="31" t="s">
        <v>94</v>
      </c>
      <c r="D907" s="31" t="s">
        <v>360</v>
      </c>
      <c r="E907" s="31"/>
      <c r="F907" s="21"/>
      <c r="G907" s="47">
        <f>G908</f>
        <v>5208.7</v>
      </c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  <c r="S907" s="78"/>
      <c r="T907" s="78"/>
      <c r="U907" s="78"/>
      <c r="V907" s="78"/>
      <c r="W907" s="78"/>
      <c r="X907" s="78"/>
      <c r="Y907" s="78"/>
      <c r="Z907" s="78"/>
      <c r="AA907" s="78"/>
      <c r="AB907" s="78"/>
    </row>
    <row r="908" spans="1:28" s="87" customFormat="1" ht="24" customHeight="1">
      <c r="A908" s="42" t="s">
        <v>219</v>
      </c>
      <c r="B908" s="58">
        <v>918</v>
      </c>
      <c r="C908" s="31" t="s">
        <v>94</v>
      </c>
      <c r="D908" s="31" t="s">
        <v>360</v>
      </c>
      <c r="E908" s="31" t="s">
        <v>220</v>
      </c>
      <c r="F908" s="21"/>
      <c r="G908" s="47">
        <f>G909</f>
        <v>5208.7</v>
      </c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  <c r="S908" s="78"/>
      <c r="T908" s="78"/>
      <c r="U908" s="78"/>
      <c r="V908" s="78"/>
      <c r="W908" s="78"/>
      <c r="X908" s="78"/>
      <c r="Y908" s="78"/>
      <c r="Z908" s="78"/>
      <c r="AA908" s="78"/>
      <c r="AB908" s="78"/>
    </row>
    <row r="909" spans="1:28" s="87" customFormat="1" ht="24" customHeight="1">
      <c r="A909" s="42" t="s">
        <v>221</v>
      </c>
      <c r="B909" s="58">
        <v>918</v>
      </c>
      <c r="C909" s="31" t="s">
        <v>94</v>
      </c>
      <c r="D909" s="31" t="s">
        <v>360</v>
      </c>
      <c r="E909" s="31" t="s">
        <v>222</v>
      </c>
      <c r="F909" s="21"/>
      <c r="G909" s="47">
        <f>G910</f>
        <v>5208.7</v>
      </c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  <c r="S909" s="78"/>
      <c r="T909" s="78"/>
      <c r="U909" s="78"/>
      <c r="V909" s="78"/>
      <c r="W909" s="78"/>
      <c r="X909" s="78"/>
      <c r="Y909" s="78"/>
      <c r="Z909" s="78"/>
      <c r="AA909" s="78"/>
      <c r="AB909" s="78"/>
    </row>
    <row r="910" spans="1:28" s="87" customFormat="1" ht="24" customHeight="1">
      <c r="A910" s="42" t="s">
        <v>225</v>
      </c>
      <c r="B910" s="58">
        <v>918</v>
      </c>
      <c r="C910" s="31" t="s">
        <v>94</v>
      </c>
      <c r="D910" s="31" t="s">
        <v>360</v>
      </c>
      <c r="E910" s="31" t="s">
        <v>226</v>
      </c>
      <c r="F910" s="21"/>
      <c r="G910" s="47">
        <v>5208.7</v>
      </c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  <c r="S910" s="78"/>
      <c r="T910" s="78"/>
      <c r="U910" s="78"/>
      <c r="V910" s="78"/>
      <c r="W910" s="78"/>
      <c r="X910" s="78"/>
      <c r="Y910" s="78"/>
      <c r="Z910" s="78"/>
      <c r="AA910" s="78"/>
      <c r="AB910" s="78"/>
    </row>
    <row r="911" spans="1:28" s="87" customFormat="1" ht="21" customHeight="1">
      <c r="A911" s="55" t="s">
        <v>114</v>
      </c>
      <c r="B911" s="29">
        <v>918</v>
      </c>
      <c r="C911" s="44" t="s">
        <v>113</v>
      </c>
      <c r="D911" s="44"/>
      <c r="E911" s="44"/>
      <c r="F911" s="29">
        <v>550</v>
      </c>
      <c r="G911" s="50">
        <f>G912+G927+G931</f>
        <v>3955.8</v>
      </c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  <c r="S911" s="78"/>
      <c r="T911" s="78"/>
      <c r="U911" s="78"/>
      <c r="V911" s="78"/>
      <c r="W911" s="78"/>
      <c r="X911" s="78"/>
      <c r="Y911" s="78"/>
      <c r="Z911" s="78"/>
      <c r="AA911" s="78"/>
      <c r="AB911" s="78"/>
    </row>
    <row r="912" spans="1:28" s="87" customFormat="1" ht="14.25" customHeight="1">
      <c r="A912" s="49" t="s">
        <v>17</v>
      </c>
      <c r="B912" s="21">
        <v>918</v>
      </c>
      <c r="C912" s="31" t="s">
        <v>113</v>
      </c>
      <c r="D912" s="31" t="s">
        <v>351</v>
      </c>
      <c r="E912" s="31"/>
      <c r="F912" s="21">
        <v>550</v>
      </c>
      <c r="G912" s="47">
        <f>G913</f>
        <v>3304.1000000000004</v>
      </c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  <c r="S912" s="78"/>
      <c r="T912" s="78"/>
      <c r="U912" s="78"/>
      <c r="V912" s="78"/>
      <c r="W912" s="78"/>
      <c r="X912" s="78"/>
      <c r="Y912" s="78"/>
      <c r="Z912" s="78"/>
      <c r="AA912" s="78"/>
      <c r="AB912" s="78"/>
    </row>
    <row r="913" spans="1:28" s="87" customFormat="1" ht="13.5" customHeight="1">
      <c r="A913" s="49" t="s">
        <v>55</v>
      </c>
      <c r="B913" s="21">
        <v>918</v>
      </c>
      <c r="C913" s="31" t="s">
        <v>113</v>
      </c>
      <c r="D913" s="31" t="s">
        <v>207</v>
      </c>
      <c r="E913" s="31"/>
      <c r="F913" s="21"/>
      <c r="G913" s="47">
        <f>G914+G918+G922</f>
        <v>3304.1000000000004</v>
      </c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  <c r="S913" s="78"/>
      <c r="T913" s="78"/>
      <c r="U913" s="78"/>
      <c r="V913" s="78"/>
      <c r="W913" s="78"/>
      <c r="X913" s="78"/>
      <c r="Y913" s="78"/>
      <c r="Z913" s="78"/>
      <c r="AA913" s="78"/>
      <c r="AB913" s="78"/>
    </row>
    <row r="914" spans="1:28" s="87" customFormat="1" ht="46.5" customHeight="1">
      <c r="A914" s="49" t="s">
        <v>202</v>
      </c>
      <c r="B914" s="21">
        <v>918</v>
      </c>
      <c r="C914" s="31" t="s">
        <v>113</v>
      </c>
      <c r="D914" s="31" t="s">
        <v>207</v>
      </c>
      <c r="E914" s="31" t="s">
        <v>205</v>
      </c>
      <c r="F914" s="21"/>
      <c r="G914" s="47">
        <f>G915</f>
        <v>2978.8</v>
      </c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  <c r="S914" s="78"/>
      <c r="T914" s="78"/>
      <c r="U914" s="78"/>
      <c r="V914" s="78"/>
      <c r="W914" s="78"/>
      <c r="X914" s="78"/>
      <c r="Y914" s="78"/>
      <c r="Z914" s="78"/>
      <c r="AA914" s="78"/>
      <c r="AB914" s="78"/>
    </row>
    <row r="915" spans="1:28" s="87" customFormat="1" ht="24.75" customHeight="1">
      <c r="A915" s="49" t="s">
        <v>210</v>
      </c>
      <c r="B915" s="21">
        <v>918</v>
      </c>
      <c r="C915" s="31" t="s">
        <v>113</v>
      </c>
      <c r="D915" s="31" t="s">
        <v>207</v>
      </c>
      <c r="E915" s="31" t="s">
        <v>216</v>
      </c>
      <c r="F915" s="21">
        <v>550</v>
      </c>
      <c r="G915" s="47">
        <f>G916+G917</f>
        <v>2978.8</v>
      </c>
      <c r="H915" s="73"/>
      <c r="I915" s="78"/>
      <c r="J915" s="78"/>
      <c r="K915" s="78"/>
      <c r="L915" s="78"/>
      <c r="M915" s="78"/>
      <c r="N915" s="78"/>
      <c r="O915" s="78"/>
      <c r="P915" s="78"/>
      <c r="Q915" s="78"/>
      <c r="R915" s="78"/>
      <c r="S915" s="78"/>
      <c r="T915" s="78"/>
      <c r="U915" s="78"/>
      <c r="V915" s="78"/>
      <c r="W915" s="78"/>
      <c r="X915" s="78"/>
      <c r="Y915" s="78"/>
      <c r="Z915" s="78"/>
      <c r="AA915" s="78"/>
      <c r="AB915" s="78"/>
    </row>
    <row r="916" spans="1:28" s="87" customFormat="1" ht="12" customHeight="1">
      <c r="A916" s="49" t="s">
        <v>204</v>
      </c>
      <c r="B916" s="21">
        <v>918</v>
      </c>
      <c r="C916" s="31" t="s">
        <v>113</v>
      </c>
      <c r="D916" s="31" t="s">
        <v>207</v>
      </c>
      <c r="E916" s="31" t="s">
        <v>217</v>
      </c>
      <c r="F916" s="21"/>
      <c r="G916" s="47">
        <v>2976.8</v>
      </c>
      <c r="H916" s="73"/>
      <c r="I916" s="78"/>
      <c r="J916" s="78"/>
      <c r="K916" s="78"/>
      <c r="L916" s="78"/>
      <c r="M916" s="78"/>
      <c r="N916" s="78"/>
      <c r="O916" s="78"/>
      <c r="P916" s="78"/>
      <c r="Q916" s="78"/>
      <c r="R916" s="78"/>
      <c r="S916" s="78"/>
      <c r="T916" s="78"/>
      <c r="U916" s="78"/>
      <c r="V916" s="78"/>
      <c r="W916" s="78"/>
      <c r="X916" s="78"/>
      <c r="Y916" s="78"/>
      <c r="Z916" s="78"/>
      <c r="AA916" s="78"/>
      <c r="AB916" s="78"/>
    </row>
    <row r="917" spans="1:28" s="87" customFormat="1" ht="11.25" customHeight="1">
      <c r="A917" s="49" t="s">
        <v>187</v>
      </c>
      <c r="B917" s="21">
        <v>918</v>
      </c>
      <c r="C917" s="31" t="s">
        <v>113</v>
      </c>
      <c r="D917" s="31" t="s">
        <v>207</v>
      </c>
      <c r="E917" s="31" t="s">
        <v>218</v>
      </c>
      <c r="F917" s="21"/>
      <c r="G917" s="47">
        <f>8-5-1</f>
        <v>2</v>
      </c>
      <c r="H917" s="73"/>
      <c r="I917" s="78"/>
      <c r="J917" s="78"/>
      <c r="K917" s="78"/>
      <c r="L917" s="78"/>
      <c r="M917" s="78"/>
      <c r="N917" s="78"/>
      <c r="O917" s="78"/>
      <c r="P917" s="78"/>
      <c r="Q917" s="78"/>
      <c r="R917" s="78"/>
      <c r="S917" s="78"/>
      <c r="T917" s="78"/>
      <c r="U917" s="78"/>
      <c r="V917" s="78"/>
      <c r="W917" s="78"/>
      <c r="X917" s="78"/>
      <c r="Y917" s="78"/>
      <c r="Z917" s="78"/>
      <c r="AA917" s="78"/>
      <c r="AB917" s="78"/>
    </row>
    <row r="918" spans="1:28" s="87" customFormat="1" ht="20.25" customHeight="1">
      <c r="A918" s="42" t="s">
        <v>219</v>
      </c>
      <c r="B918" s="21">
        <v>918</v>
      </c>
      <c r="C918" s="31" t="s">
        <v>113</v>
      </c>
      <c r="D918" s="31" t="s">
        <v>207</v>
      </c>
      <c r="E918" s="31" t="s">
        <v>220</v>
      </c>
      <c r="F918" s="21"/>
      <c r="G918" s="47">
        <f>G919</f>
        <v>278</v>
      </c>
      <c r="H918" s="73"/>
      <c r="I918" s="78"/>
      <c r="J918" s="78"/>
      <c r="K918" s="78"/>
      <c r="L918" s="78"/>
      <c r="M918" s="78"/>
      <c r="N918" s="78"/>
      <c r="O918" s="78"/>
      <c r="P918" s="78"/>
      <c r="Q918" s="78"/>
      <c r="R918" s="78"/>
      <c r="S918" s="78"/>
      <c r="T918" s="78"/>
      <c r="U918" s="78"/>
      <c r="V918" s="78"/>
      <c r="W918" s="78"/>
      <c r="X918" s="78"/>
      <c r="Y918" s="78"/>
      <c r="Z918" s="78"/>
      <c r="AA918" s="78"/>
      <c r="AB918" s="78"/>
    </row>
    <row r="919" spans="1:28" s="87" customFormat="1" ht="21" customHeight="1">
      <c r="A919" s="42" t="s">
        <v>221</v>
      </c>
      <c r="B919" s="21">
        <v>918</v>
      </c>
      <c r="C919" s="31" t="s">
        <v>113</v>
      </c>
      <c r="D919" s="31" t="s">
        <v>207</v>
      </c>
      <c r="E919" s="31" t="s">
        <v>222</v>
      </c>
      <c r="F919" s="21"/>
      <c r="G919" s="47">
        <f>G921+G920</f>
        <v>278</v>
      </c>
      <c r="H919" s="73"/>
      <c r="I919" s="78"/>
      <c r="J919" s="78"/>
      <c r="K919" s="78"/>
      <c r="L919" s="78"/>
      <c r="M919" s="78"/>
      <c r="N919" s="78"/>
      <c r="O919" s="78"/>
      <c r="P919" s="78"/>
      <c r="Q919" s="78"/>
      <c r="R919" s="78"/>
      <c r="S919" s="78"/>
      <c r="T919" s="78"/>
      <c r="U919" s="78"/>
      <c r="V919" s="78"/>
      <c r="W919" s="78"/>
      <c r="X919" s="78"/>
      <c r="Y919" s="78"/>
      <c r="Z919" s="78"/>
      <c r="AA919" s="78"/>
      <c r="AB919" s="78"/>
    </row>
    <row r="920" spans="1:28" s="87" customFormat="1" ht="21.75" customHeight="1">
      <c r="A920" s="42" t="s">
        <v>384</v>
      </c>
      <c r="B920" s="21">
        <v>918</v>
      </c>
      <c r="C920" s="31" t="s">
        <v>113</v>
      </c>
      <c r="D920" s="31" t="s">
        <v>207</v>
      </c>
      <c r="E920" s="31" t="s">
        <v>224</v>
      </c>
      <c r="F920" s="21"/>
      <c r="G920" s="47">
        <v>83.1</v>
      </c>
      <c r="H920" s="73"/>
      <c r="I920" s="78"/>
      <c r="J920" s="78"/>
      <c r="K920" s="78"/>
      <c r="L920" s="78"/>
      <c r="M920" s="78"/>
      <c r="N920" s="78"/>
      <c r="O920" s="78"/>
      <c r="P920" s="78"/>
      <c r="Q920" s="78"/>
      <c r="R920" s="78"/>
      <c r="S920" s="78"/>
      <c r="T920" s="78"/>
      <c r="U920" s="78"/>
      <c r="V920" s="78"/>
      <c r="W920" s="78"/>
      <c r="X920" s="78"/>
      <c r="Y920" s="78"/>
      <c r="Z920" s="78"/>
      <c r="AA920" s="78"/>
      <c r="AB920" s="78"/>
    </row>
    <row r="921" spans="1:28" s="87" customFormat="1" ht="22.5" customHeight="1">
      <c r="A921" s="42" t="s">
        <v>225</v>
      </c>
      <c r="B921" s="21">
        <v>918</v>
      </c>
      <c r="C921" s="31" t="s">
        <v>113</v>
      </c>
      <c r="D921" s="31" t="s">
        <v>207</v>
      </c>
      <c r="E921" s="31" t="s">
        <v>226</v>
      </c>
      <c r="F921" s="21"/>
      <c r="G921" s="47">
        <v>194.9</v>
      </c>
      <c r="H921" s="73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78"/>
      <c r="U921" s="78"/>
      <c r="V921" s="78"/>
      <c r="W921" s="78"/>
      <c r="X921" s="78"/>
      <c r="Y921" s="78"/>
      <c r="Z921" s="78"/>
      <c r="AA921" s="78"/>
      <c r="AB921" s="78"/>
    </row>
    <row r="922" spans="1:28" s="87" customFormat="1" ht="11.25" customHeight="1">
      <c r="A922" s="42" t="s">
        <v>200</v>
      </c>
      <c r="B922" s="21">
        <v>918</v>
      </c>
      <c r="C922" s="31" t="s">
        <v>113</v>
      </c>
      <c r="D922" s="31" t="s">
        <v>207</v>
      </c>
      <c r="E922" s="31" t="s">
        <v>201</v>
      </c>
      <c r="F922" s="21"/>
      <c r="G922" s="47">
        <f>G923</f>
        <v>47.3</v>
      </c>
      <c r="H922" s="73"/>
      <c r="I922" s="78"/>
      <c r="J922" s="78"/>
      <c r="K922" s="78"/>
      <c r="L922" s="78"/>
      <c r="M922" s="78"/>
      <c r="N922" s="78"/>
      <c r="O922" s="78"/>
      <c r="P922" s="78"/>
      <c r="Q922" s="78"/>
      <c r="R922" s="78"/>
      <c r="S922" s="78"/>
      <c r="T922" s="78"/>
      <c r="U922" s="78"/>
      <c r="V922" s="78"/>
      <c r="W922" s="78"/>
      <c r="X922" s="78"/>
      <c r="Y922" s="78"/>
      <c r="Z922" s="78"/>
      <c r="AA922" s="78"/>
      <c r="AB922" s="78"/>
    </row>
    <row r="923" spans="1:28" s="87" customFormat="1" ht="22.5" customHeight="1">
      <c r="A923" s="42" t="s">
        <v>328</v>
      </c>
      <c r="B923" s="21">
        <v>918</v>
      </c>
      <c r="C923" s="31" t="s">
        <v>113</v>
      </c>
      <c r="D923" s="31" t="s">
        <v>207</v>
      </c>
      <c r="E923" s="31" t="s">
        <v>329</v>
      </c>
      <c r="F923" s="21"/>
      <c r="G923" s="47">
        <f>G924+G925</f>
        <v>47.3</v>
      </c>
      <c r="H923" s="73"/>
      <c r="I923" s="78"/>
      <c r="J923" s="78"/>
      <c r="K923" s="78"/>
      <c r="L923" s="78"/>
      <c r="M923" s="78"/>
      <c r="N923" s="78"/>
      <c r="O923" s="78"/>
      <c r="P923" s="78"/>
      <c r="Q923" s="78"/>
      <c r="R923" s="78"/>
      <c r="S923" s="78"/>
      <c r="T923" s="78"/>
      <c r="U923" s="78"/>
      <c r="V923" s="78"/>
      <c r="W923" s="78"/>
      <c r="X923" s="78"/>
      <c r="Y923" s="78"/>
      <c r="Z923" s="78"/>
      <c r="AA923" s="78"/>
      <c r="AB923" s="78"/>
    </row>
    <row r="924" spans="1:28" s="87" customFormat="1" ht="14.25" customHeight="1">
      <c r="A924" s="42" t="s">
        <v>330</v>
      </c>
      <c r="B924" s="21">
        <v>918</v>
      </c>
      <c r="C924" s="31" t="s">
        <v>113</v>
      </c>
      <c r="D924" s="31" t="s">
        <v>207</v>
      </c>
      <c r="E924" s="31" t="s">
        <v>348</v>
      </c>
      <c r="F924" s="21"/>
      <c r="G924" s="47">
        <v>35.3</v>
      </c>
      <c r="H924" s="73"/>
      <c r="I924" s="78"/>
      <c r="J924" s="78"/>
      <c r="K924" s="78"/>
      <c r="L924" s="78"/>
      <c r="M924" s="78"/>
      <c r="N924" s="78"/>
      <c r="O924" s="78"/>
      <c r="P924" s="78"/>
      <c r="Q924" s="78"/>
      <c r="R924" s="78"/>
      <c r="S924" s="78"/>
      <c r="T924" s="78"/>
      <c r="U924" s="78"/>
      <c r="V924" s="78"/>
      <c r="W924" s="78"/>
      <c r="X924" s="78"/>
      <c r="Y924" s="78"/>
      <c r="Z924" s="78"/>
      <c r="AA924" s="78"/>
      <c r="AB924" s="78"/>
    </row>
    <row r="925" spans="1:28" s="87" customFormat="1" ht="12.75" customHeight="1">
      <c r="A925" s="42" t="s">
        <v>331</v>
      </c>
      <c r="B925" s="21">
        <v>918</v>
      </c>
      <c r="C925" s="31" t="s">
        <v>113</v>
      </c>
      <c r="D925" s="31" t="s">
        <v>207</v>
      </c>
      <c r="E925" s="31" t="s">
        <v>349</v>
      </c>
      <c r="F925" s="21"/>
      <c r="G925" s="47">
        <f>103-80-11</f>
        <v>12</v>
      </c>
      <c r="H925" s="73"/>
      <c r="I925" s="78"/>
      <c r="J925" s="78"/>
      <c r="K925" s="78"/>
      <c r="L925" s="78"/>
      <c r="M925" s="78"/>
      <c r="N925" s="78"/>
      <c r="O925" s="78"/>
      <c r="P925" s="78"/>
      <c r="Q925" s="78"/>
      <c r="R925" s="78"/>
      <c r="S925" s="78"/>
      <c r="T925" s="78"/>
      <c r="U925" s="78"/>
      <c r="V925" s="78"/>
      <c r="W925" s="78"/>
      <c r="X925" s="78"/>
      <c r="Y925" s="78"/>
      <c r="Z925" s="78"/>
      <c r="AA925" s="78"/>
      <c r="AB925" s="78"/>
    </row>
    <row r="926" spans="1:28" s="87" customFormat="1" ht="10.5" customHeight="1">
      <c r="A926" s="30" t="s">
        <v>337</v>
      </c>
      <c r="B926" s="21">
        <v>918</v>
      </c>
      <c r="C926" s="31" t="s">
        <v>113</v>
      </c>
      <c r="D926" s="31" t="s">
        <v>338</v>
      </c>
      <c r="E926" s="31"/>
      <c r="F926" s="21"/>
      <c r="G926" s="47">
        <f>G927+G931</f>
        <v>651.7</v>
      </c>
      <c r="H926" s="73"/>
      <c r="I926" s="109"/>
      <c r="J926" s="78"/>
      <c r="K926" s="78"/>
      <c r="L926" s="78"/>
      <c r="M926" s="78"/>
      <c r="N926" s="78"/>
      <c r="O926" s="78"/>
      <c r="P926" s="78"/>
      <c r="Q926" s="78"/>
      <c r="R926" s="78"/>
      <c r="S926" s="78"/>
      <c r="T926" s="78"/>
      <c r="U926" s="78"/>
      <c r="V926" s="78"/>
      <c r="W926" s="78"/>
      <c r="X926" s="78"/>
      <c r="Y926" s="78"/>
      <c r="Z926" s="78"/>
      <c r="AA926" s="78"/>
      <c r="AB926" s="78"/>
    </row>
    <row r="927" spans="1:28" s="87" customFormat="1" ht="33" customHeight="1">
      <c r="A927" s="49" t="s">
        <v>385</v>
      </c>
      <c r="B927" s="21">
        <v>918</v>
      </c>
      <c r="C927" s="31" t="s">
        <v>113</v>
      </c>
      <c r="D927" s="31" t="s">
        <v>124</v>
      </c>
      <c r="E927" s="31"/>
      <c r="F927" s="21"/>
      <c r="G927" s="47">
        <f>G928</f>
        <v>463.2</v>
      </c>
      <c r="H927" s="73"/>
      <c r="I927" s="109"/>
      <c r="J927" s="78"/>
      <c r="K927" s="78"/>
      <c r="L927" s="78"/>
      <c r="M927" s="78"/>
      <c r="N927" s="78"/>
      <c r="O927" s="78"/>
      <c r="P927" s="78"/>
      <c r="Q927" s="78"/>
      <c r="R927" s="78"/>
      <c r="S927" s="78"/>
      <c r="T927" s="78"/>
      <c r="U927" s="78"/>
      <c r="V927" s="78"/>
      <c r="W927" s="78"/>
      <c r="X927" s="78"/>
      <c r="Y927" s="78"/>
      <c r="Z927" s="78"/>
      <c r="AA927" s="78"/>
      <c r="AB927" s="78"/>
    </row>
    <row r="928" spans="1:28" s="87" customFormat="1" ht="21.75" customHeight="1">
      <c r="A928" s="42" t="s">
        <v>219</v>
      </c>
      <c r="B928" s="21">
        <v>918</v>
      </c>
      <c r="C928" s="31" t="s">
        <v>113</v>
      </c>
      <c r="D928" s="31" t="s">
        <v>124</v>
      </c>
      <c r="E928" s="31" t="s">
        <v>220</v>
      </c>
      <c r="F928" s="21"/>
      <c r="G928" s="47">
        <f>G929</f>
        <v>463.2</v>
      </c>
      <c r="H928" s="73"/>
      <c r="I928" s="109"/>
      <c r="J928" s="78"/>
      <c r="K928" s="78"/>
      <c r="L928" s="78"/>
      <c r="M928" s="78"/>
      <c r="N928" s="78"/>
      <c r="O928" s="78"/>
      <c r="P928" s="78"/>
      <c r="Q928" s="78"/>
      <c r="R928" s="78"/>
      <c r="S928" s="78"/>
      <c r="T928" s="78"/>
      <c r="U928" s="78"/>
      <c r="V928" s="78"/>
      <c r="W928" s="78"/>
      <c r="X928" s="78"/>
      <c r="Y928" s="78"/>
      <c r="Z928" s="78"/>
      <c r="AA928" s="78"/>
      <c r="AB928" s="78"/>
    </row>
    <row r="929" spans="1:28" s="87" customFormat="1" ht="21" customHeight="1">
      <c r="A929" s="42" t="s">
        <v>221</v>
      </c>
      <c r="B929" s="21">
        <v>918</v>
      </c>
      <c r="C929" s="31" t="s">
        <v>113</v>
      </c>
      <c r="D929" s="31" t="s">
        <v>124</v>
      </c>
      <c r="E929" s="31" t="s">
        <v>222</v>
      </c>
      <c r="F929" s="21"/>
      <c r="G929" s="47">
        <f>G930</f>
        <v>463.2</v>
      </c>
      <c r="H929" s="73"/>
      <c r="I929" s="109"/>
      <c r="J929" s="78"/>
      <c r="K929" s="78"/>
      <c r="L929" s="78"/>
      <c r="M929" s="78"/>
      <c r="N929" s="78"/>
      <c r="O929" s="78"/>
      <c r="P929" s="78"/>
      <c r="Q929" s="78"/>
      <c r="R929" s="78"/>
      <c r="S929" s="78"/>
      <c r="T929" s="78"/>
      <c r="U929" s="78"/>
      <c r="V929" s="78"/>
      <c r="W929" s="78"/>
      <c r="X929" s="78"/>
      <c r="Y929" s="78"/>
      <c r="Z929" s="78"/>
      <c r="AA929" s="78"/>
      <c r="AB929" s="78"/>
    </row>
    <row r="930" spans="1:28" s="87" customFormat="1" ht="21" customHeight="1">
      <c r="A930" s="42" t="s">
        <v>225</v>
      </c>
      <c r="B930" s="21">
        <v>918</v>
      </c>
      <c r="C930" s="31" t="s">
        <v>113</v>
      </c>
      <c r="D930" s="31" t="s">
        <v>124</v>
      </c>
      <c r="E930" s="31" t="s">
        <v>226</v>
      </c>
      <c r="F930" s="21"/>
      <c r="G930" s="47">
        <v>463.2</v>
      </c>
      <c r="H930" s="73"/>
      <c r="I930" s="78"/>
      <c r="J930" s="78"/>
      <c r="K930" s="78"/>
      <c r="L930" s="78"/>
      <c r="M930" s="78"/>
      <c r="N930" s="78"/>
      <c r="O930" s="78"/>
      <c r="P930" s="78"/>
      <c r="Q930" s="78"/>
      <c r="R930" s="78"/>
      <c r="S930" s="78"/>
      <c r="T930" s="78"/>
      <c r="U930" s="78"/>
      <c r="V930" s="78"/>
      <c r="W930" s="78"/>
      <c r="X930" s="78"/>
      <c r="Y930" s="78"/>
      <c r="Z930" s="78"/>
      <c r="AA930" s="78"/>
      <c r="AB930" s="78"/>
    </row>
    <row r="931" spans="1:28" s="87" customFormat="1" ht="34.5" customHeight="1">
      <c r="A931" s="42" t="s">
        <v>259</v>
      </c>
      <c r="B931" s="21">
        <v>918</v>
      </c>
      <c r="C931" s="31" t="s">
        <v>113</v>
      </c>
      <c r="D931" s="31" t="s">
        <v>265</v>
      </c>
      <c r="E931" s="31"/>
      <c r="F931" s="21">
        <v>160</v>
      </c>
      <c r="G931" s="47">
        <f>G932</f>
        <v>188.5</v>
      </c>
      <c r="H931" s="73"/>
      <c r="I931" s="78"/>
      <c r="J931" s="78"/>
      <c r="K931" s="78"/>
      <c r="L931" s="78"/>
      <c r="M931" s="78"/>
      <c r="N931" s="78"/>
      <c r="O931" s="78"/>
      <c r="P931" s="78"/>
      <c r="Q931" s="78"/>
      <c r="R931" s="78"/>
      <c r="S931" s="78"/>
      <c r="T931" s="78"/>
      <c r="U931" s="78"/>
      <c r="V931" s="78"/>
      <c r="W931" s="78"/>
      <c r="X931" s="78"/>
      <c r="Y931" s="78"/>
      <c r="Z931" s="78"/>
      <c r="AA931" s="78"/>
      <c r="AB931" s="78"/>
    </row>
    <row r="932" spans="1:28" s="87" customFormat="1" ht="21.75" customHeight="1">
      <c r="A932" s="42" t="s">
        <v>219</v>
      </c>
      <c r="B932" s="21">
        <v>918</v>
      </c>
      <c r="C932" s="31" t="s">
        <v>113</v>
      </c>
      <c r="D932" s="31" t="s">
        <v>265</v>
      </c>
      <c r="E932" s="31" t="s">
        <v>220</v>
      </c>
      <c r="F932" s="21">
        <v>160</v>
      </c>
      <c r="G932" s="47">
        <f>G933</f>
        <v>188.5</v>
      </c>
      <c r="H932" s="73"/>
      <c r="I932" s="78"/>
      <c r="J932" s="78"/>
      <c r="K932" s="78"/>
      <c r="L932" s="78"/>
      <c r="M932" s="78"/>
      <c r="N932" s="78"/>
      <c r="O932" s="78"/>
      <c r="P932" s="78"/>
      <c r="Q932" s="78"/>
      <c r="R932" s="78"/>
      <c r="S932" s="78"/>
      <c r="T932" s="78"/>
      <c r="U932" s="78"/>
      <c r="V932" s="78"/>
      <c r="W932" s="78"/>
      <c r="X932" s="78"/>
      <c r="Y932" s="78"/>
      <c r="Z932" s="78"/>
      <c r="AA932" s="78"/>
      <c r="AB932" s="78"/>
    </row>
    <row r="933" spans="1:28" s="87" customFormat="1" ht="22.5" customHeight="1">
      <c r="A933" s="42" t="s">
        <v>221</v>
      </c>
      <c r="B933" s="21">
        <v>918</v>
      </c>
      <c r="C933" s="31" t="s">
        <v>113</v>
      </c>
      <c r="D933" s="31" t="s">
        <v>265</v>
      </c>
      <c r="E933" s="31" t="s">
        <v>222</v>
      </c>
      <c r="F933" s="21">
        <v>160</v>
      </c>
      <c r="G933" s="47">
        <f>G934</f>
        <v>188.5</v>
      </c>
      <c r="H933" s="73"/>
      <c r="I933" s="78"/>
      <c r="J933" s="78"/>
      <c r="K933" s="78"/>
      <c r="L933" s="78"/>
      <c r="M933" s="78"/>
      <c r="N933" s="78"/>
      <c r="O933" s="78"/>
      <c r="P933" s="78"/>
      <c r="Q933" s="78"/>
      <c r="R933" s="78"/>
      <c r="S933" s="78"/>
      <c r="T933" s="78"/>
      <c r="U933" s="78"/>
      <c r="V933" s="78"/>
      <c r="W933" s="78"/>
      <c r="X933" s="78"/>
      <c r="Y933" s="78"/>
      <c r="Z933" s="78"/>
      <c r="AA933" s="78"/>
      <c r="AB933" s="78"/>
    </row>
    <row r="934" spans="1:28" s="87" customFormat="1" ht="21.75" customHeight="1">
      <c r="A934" s="42" t="s">
        <v>384</v>
      </c>
      <c r="B934" s="21">
        <v>918</v>
      </c>
      <c r="C934" s="31" t="s">
        <v>113</v>
      </c>
      <c r="D934" s="31" t="s">
        <v>265</v>
      </c>
      <c r="E934" s="31" t="s">
        <v>224</v>
      </c>
      <c r="F934" s="21">
        <v>160</v>
      </c>
      <c r="G934" s="47">
        <v>188.5</v>
      </c>
      <c r="H934" s="73"/>
      <c r="I934" s="78"/>
      <c r="J934" s="78"/>
      <c r="K934" s="78"/>
      <c r="L934" s="78"/>
      <c r="M934" s="78"/>
      <c r="N934" s="78"/>
      <c r="O934" s="78"/>
      <c r="P934" s="78"/>
      <c r="Q934" s="78"/>
      <c r="R934" s="78"/>
      <c r="S934" s="78"/>
      <c r="T934" s="78"/>
      <c r="U934" s="78"/>
      <c r="V934" s="78"/>
      <c r="W934" s="78"/>
      <c r="X934" s="78"/>
      <c r="Y934" s="78"/>
      <c r="Z934" s="78"/>
      <c r="AA934" s="78"/>
      <c r="AB934" s="78"/>
    </row>
    <row r="935" spans="1:28" s="87" customFormat="1" ht="10.5" customHeight="1">
      <c r="A935" s="55" t="s">
        <v>96</v>
      </c>
      <c r="B935" s="57">
        <v>918</v>
      </c>
      <c r="C935" s="44" t="s">
        <v>361</v>
      </c>
      <c r="D935" s="29"/>
      <c r="E935" s="44"/>
      <c r="F935" s="29">
        <v>2720</v>
      </c>
      <c r="G935" s="50">
        <f>G937</f>
        <v>1066.7</v>
      </c>
      <c r="H935" s="73"/>
      <c r="I935" s="78"/>
      <c r="J935" s="78"/>
      <c r="K935" s="78"/>
      <c r="L935" s="78"/>
      <c r="M935" s="78"/>
      <c r="N935" s="78"/>
      <c r="O935" s="78"/>
      <c r="P935" s="78"/>
      <c r="Q935" s="78"/>
      <c r="R935" s="78"/>
      <c r="S935" s="78"/>
      <c r="T935" s="78"/>
      <c r="U935" s="78"/>
      <c r="V935" s="78"/>
      <c r="W935" s="78"/>
      <c r="X935" s="78"/>
      <c r="Y935" s="78"/>
      <c r="Z935" s="78"/>
      <c r="AA935" s="78"/>
      <c r="AB935" s="78"/>
    </row>
    <row r="936" spans="1:28" s="87" customFormat="1" ht="12.75" customHeight="1">
      <c r="A936" s="55" t="s">
        <v>162</v>
      </c>
      <c r="B936" s="57">
        <v>918</v>
      </c>
      <c r="C936" s="44" t="s">
        <v>110</v>
      </c>
      <c r="D936" s="29"/>
      <c r="E936" s="44"/>
      <c r="F936" s="29"/>
      <c r="G936" s="50">
        <f>G937</f>
        <v>1066.7</v>
      </c>
      <c r="H936" s="73"/>
      <c r="I936" s="78"/>
      <c r="J936" s="78"/>
      <c r="K936" s="78"/>
      <c r="L936" s="78"/>
      <c r="M936" s="78"/>
      <c r="N936" s="78"/>
      <c r="O936" s="78"/>
      <c r="P936" s="78"/>
      <c r="Q936" s="78"/>
      <c r="R936" s="78"/>
      <c r="S936" s="78"/>
      <c r="T936" s="78"/>
      <c r="U936" s="78"/>
      <c r="V936" s="78"/>
      <c r="W936" s="78"/>
      <c r="X936" s="78"/>
      <c r="Y936" s="78"/>
      <c r="Z936" s="78"/>
      <c r="AA936" s="78"/>
      <c r="AB936" s="78"/>
    </row>
    <row r="937" spans="1:28" s="87" customFormat="1" ht="12" customHeight="1">
      <c r="A937" s="30" t="s">
        <v>337</v>
      </c>
      <c r="B937" s="21">
        <v>918</v>
      </c>
      <c r="C937" s="31" t="s">
        <v>110</v>
      </c>
      <c r="D937" s="31" t="s">
        <v>338</v>
      </c>
      <c r="E937" s="31"/>
      <c r="F937" s="21">
        <v>2720</v>
      </c>
      <c r="G937" s="47">
        <f>G938</f>
        <v>1066.7</v>
      </c>
      <c r="H937" s="73"/>
      <c r="I937" s="78"/>
      <c r="J937" s="78"/>
      <c r="K937" s="78"/>
      <c r="L937" s="78"/>
      <c r="M937" s="78"/>
      <c r="N937" s="78"/>
      <c r="O937" s="78"/>
      <c r="P937" s="78"/>
      <c r="Q937" s="78"/>
      <c r="R937" s="78"/>
      <c r="S937" s="78"/>
      <c r="T937" s="78"/>
      <c r="U937" s="78"/>
      <c r="V937" s="78"/>
      <c r="W937" s="78"/>
      <c r="X937" s="78"/>
      <c r="Y937" s="78"/>
      <c r="Z937" s="78"/>
      <c r="AA937" s="78"/>
      <c r="AB937" s="78"/>
    </row>
    <row r="938" spans="1:28" s="87" customFormat="1" ht="12" customHeight="1">
      <c r="A938" s="49" t="s">
        <v>410</v>
      </c>
      <c r="B938" s="21">
        <v>918</v>
      </c>
      <c r="C938" s="31" t="s">
        <v>110</v>
      </c>
      <c r="D938" s="21">
        <v>7950200</v>
      </c>
      <c r="E938" s="31"/>
      <c r="F938" s="21">
        <v>2720</v>
      </c>
      <c r="G938" s="47">
        <f>G941</f>
        <v>1066.7</v>
      </c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  <c r="S938" s="78"/>
      <c r="T938" s="78"/>
      <c r="U938" s="78"/>
      <c r="V938" s="78"/>
      <c r="W938" s="78"/>
      <c r="X938" s="78"/>
      <c r="Y938" s="78"/>
      <c r="Z938" s="78"/>
      <c r="AA938" s="78"/>
      <c r="AB938" s="78"/>
    </row>
    <row r="939" spans="1:28" s="87" customFormat="1" ht="21" customHeight="1">
      <c r="A939" s="42" t="s">
        <v>219</v>
      </c>
      <c r="B939" s="21">
        <v>918</v>
      </c>
      <c r="C939" s="31" t="s">
        <v>110</v>
      </c>
      <c r="D939" s="21">
        <v>7950200</v>
      </c>
      <c r="E939" s="31" t="s">
        <v>220</v>
      </c>
      <c r="F939" s="21"/>
      <c r="G939" s="47">
        <f>G940</f>
        <v>1066.7</v>
      </c>
      <c r="H939" s="78"/>
      <c r="I939" s="78"/>
      <c r="J939" s="78"/>
      <c r="K939" s="78"/>
      <c r="L939" s="78"/>
      <c r="M939" s="78"/>
      <c r="N939" s="78"/>
      <c r="O939" s="78"/>
      <c r="P939" s="78"/>
      <c r="Q939" s="78"/>
      <c r="R939" s="78"/>
      <c r="S939" s="78"/>
      <c r="T939" s="78"/>
      <c r="U939" s="78"/>
      <c r="V939" s="78"/>
      <c r="W939" s="78"/>
      <c r="X939" s="78"/>
      <c r="Y939" s="78"/>
      <c r="Z939" s="78"/>
      <c r="AA939" s="78"/>
      <c r="AB939" s="78"/>
    </row>
    <row r="940" spans="1:28" s="87" customFormat="1" ht="20.25" customHeight="1">
      <c r="A940" s="42" t="s">
        <v>221</v>
      </c>
      <c r="B940" s="21">
        <v>918</v>
      </c>
      <c r="C940" s="31" t="s">
        <v>110</v>
      </c>
      <c r="D940" s="21">
        <v>7950200</v>
      </c>
      <c r="E940" s="31" t="s">
        <v>222</v>
      </c>
      <c r="F940" s="21"/>
      <c r="G940" s="47">
        <f>G941</f>
        <v>1066.7</v>
      </c>
      <c r="H940" s="78"/>
      <c r="I940" s="78"/>
      <c r="J940" s="78"/>
      <c r="K940" s="78"/>
      <c r="L940" s="78"/>
      <c r="M940" s="78"/>
      <c r="N940" s="78"/>
      <c r="O940" s="78"/>
      <c r="P940" s="78"/>
      <c r="Q940" s="78"/>
      <c r="R940" s="78"/>
      <c r="S940" s="78"/>
      <c r="T940" s="78"/>
      <c r="U940" s="78"/>
      <c r="V940" s="78"/>
      <c r="W940" s="78"/>
      <c r="X940" s="78"/>
      <c r="Y940" s="78"/>
      <c r="Z940" s="78"/>
      <c r="AA940" s="78"/>
      <c r="AB940" s="78"/>
    </row>
    <row r="941" spans="1:28" s="87" customFormat="1" ht="21.75" customHeight="1">
      <c r="A941" s="42" t="s">
        <v>225</v>
      </c>
      <c r="B941" s="21">
        <v>918</v>
      </c>
      <c r="C941" s="31" t="s">
        <v>110</v>
      </c>
      <c r="D941" s="21">
        <v>7950200</v>
      </c>
      <c r="E941" s="31" t="s">
        <v>226</v>
      </c>
      <c r="F941" s="21">
        <v>2720</v>
      </c>
      <c r="G941" s="47">
        <v>1066.7</v>
      </c>
      <c r="H941" s="78"/>
      <c r="I941" s="78"/>
      <c r="J941" s="78"/>
      <c r="K941" s="78"/>
      <c r="L941" s="78"/>
      <c r="M941" s="78"/>
      <c r="N941" s="78"/>
      <c r="O941" s="78"/>
      <c r="P941" s="78"/>
      <c r="Q941" s="78"/>
      <c r="R941" s="78"/>
      <c r="S941" s="78"/>
      <c r="T941" s="78"/>
      <c r="U941" s="78"/>
      <c r="V941" s="78"/>
      <c r="W941" s="78"/>
      <c r="X941" s="78"/>
      <c r="Y941" s="78"/>
      <c r="Z941" s="78"/>
      <c r="AA941" s="78"/>
      <c r="AB941" s="78"/>
    </row>
    <row r="942" spans="1:28" s="87" customFormat="1" ht="35.25" customHeight="1">
      <c r="A942" s="123" t="s">
        <v>383</v>
      </c>
      <c r="B942" s="125">
        <v>921</v>
      </c>
      <c r="C942" s="125"/>
      <c r="D942" s="125"/>
      <c r="E942" s="126"/>
      <c r="F942" s="125" t="e">
        <f>F944+F1003</f>
        <v>#REF!</v>
      </c>
      <c r="G942" s="128">
        <f>G943+G976+G1002+G994+G987</f>
        <v>7606.4</v>
      </c>
      <c r="H942" s="78"/>
      <c r="I942" s="78"/>
      <c r="J942" s="78"/>
      <c r="K942" s="78"/>
      <c r="L942" s="78"/>
      <c r="M942" s="78"/>
      <c r="N942" s="78"/>
      <c r="O942" s="78"/>
      <c r="P942" s="78"/>
      <c r="Q942" s="78"/>
      <c r="R942" s="78"/>
      <c r="S942" s="78"/>
      <c r="T942" s="78"/>
      <c r="U942" s="78"/>
      <c r="V942" s="78"/>
      <c r="W942" s="78"/>
      <c r="X942" s="78"/>
      <c r="Y942" s="78"/>
      <c r="Z942" s="78"/>
      <c r="AA942" s="78"/>
      <c r="AB942" s="78"/>
    </row>
    <row r="943" spans="1:28" s="87" customFormat="1" ht="13.5" customHeight="1">
      <c r="A943" s="133" t="s">
        <v>211</v>
      </c>
      <c r="B943" s="57">
        <v>921</v>
      </c>
      <c r="C943" s="44" t="s">
        <v>214</v>
      </c>
      <c r="D943" s="86"/>
      <c r="E943" s="134"/>
      <c r="F943" s="86"/>
      <c r="G943" s="50">
        <f>G944+G959</f>
        <v>2997.4</v>
      </c>
      <c r="H943" s="78"/>
      <c r="I943" s="78"/>
      <c r="J943" s="78"/>
      <c r="K943" s="78"/>
      <c r="L943" s="78"/>
      <c r="M943" s="78"/>
      <c r="N943" s="78"/>
      <c r="O943" s="78"/>
      <c r="P943" s="78"/>
      <c r="Q943" s="78"/>
      <c r="R943" s="78"/>
      <c r="S943" s="78"/>
      <c r="T943" s="78"/>
      <c r="U943" s="78"/>
      <c r="V943" s="78"/>
      <c r="W943" s="78"/>
      <c r="X943" s="78"/>
      <c r="Y943" s="78"/>
      <c r="Z943" s="78"/>
      <c r="AA943" s="78"/>
      <c r="AB943" s="78"/>
    </row>
    <row r="944" spans="1:28" s="87" customFormat="1" ht="33" customHeight="1">
      <c r="A944" s="115" t="s">
        <v>209</v>
      </c>
      <c r="B944" s="57">
        <v>921</v>
      </c>
      <c r="C944" s="44" t="s">
        <v>297</v>
      </c>
      <c r="D944" s="29"/>
      <c r="E944" s="44"/>
      <c r="F944" s="29" t="e">
        <f>F945+F976</f>
        <v>#REF!</v>
      </c>
      <c r="G944" s="50">
        <f>G945</f>
        <v>2099.9</v>
      </c>
      <c r="H944" s="78"/>
      <c r="I944" s="78"/>
      <c r="J944" s="78"/>
      <c r="K944" s="78"/>
      <c r="L944" s="78"/>
      <c r="M944" s="78"/>
      <c r="N944" s="78"/>
      <c r="O944" s="78"/>
      <c r="P944" s="78"/>
      <c r="Q944" s="78"/>
      <c r="R944" s="78"/>
      <c r="S944" s="78"/>
      <c r="T944" s="78"/>
      <c r="U944" s="78"/>
      <c r="V944" s="78"/>
      <c r="W944" s="78"/>
      <c r="X944" s="78"/>
      <c r="Y944" s="78"/>
      <c r="Z944" s="78"/>
      <c r="AA944" s="78"/>
      <c r="AB944" s="78"/>
    </row>
    <row r="945" spans="1:28" s="87" customFormat="1" ht="12.75" customHeight="1">
      <c r="A945" s="42" t="s">
        <v>17</v>
      </c>
      <c r="B945" s="58">
        <v>921</v>
      </c>
      <c r="C945" s="31" t="s">
        <v>297</v>
      </c>
      <c r="D945" s="31" t="s">
        <v>351</v>
      </c>
      <c r="E945" s="31"/>
      <c r="F945" s="21" t="e">
        <f>#REF!</f>
        <v>#REF!</v>
      </c>
      <c r="G945" s="47">
        <f>G946</f>
        <v>2099.9</v>
      </c>
      <c r="H945" s="78"/>
      <c r="I945" s="78"/>
      <c r="J945" s="78"/>
      <c r="K945" s="78"/>
      <c r="L945" s="78"/>
      <c r="M945" s="78"/>
      <c r="N945" s="78"/>
      <c r="O945" s="78"/>
      <c r="P945" s="78"/>
      <c r="Q945" s="78"/>
      <c r="R945" s="78"/>
      <c r="S945" s="78"/>
      <c r="T945" s="78"/>
      <c r="U945" s="78"/>
      <c r="V945" s="78"/>
      <c r="W945" s="78"/>
      <c r="X945" s="78"/>
      <c r="Y945" s="78"/>
      <c r="Z945" s="78"/>
      <c r="AA945" s="78"/>
      <c r="AB945" s="78"/>
    </row>
    <row r="946" spans="1:28" s="87" customFormat="1" ht="12" customHeight="1">
      <c r="A946" s="42" t="s">
        <v>55</v>
      </c>
      <c r="B946" s="58">
        <v>921</v>
      </c>
      <c r="C946" s="31" t="s">
        <v>297</v>
      </c>
      <c r="D946" s="31" t="s">
        <v>207</v>
      </c>
      <c r="E946" s="31"/>
      <c r="F946" s="21"/>
      <c r="G946" s="47">
        <f>G947+G951+G955</f>
        <v>2099.9</v>
      </c>
      <c r="H946" s="78"/>
      <c r="I946" s="78"/>
      <c r="J946" s="78"/>
      <c r="K946" s="78"/>
      <c r="L946" s="78"/>
      <c r="M946" s="78"/>
      <c r="N946" s="78"/>
      <c r="O946" s="78"/>
      <c r="P946" s="78"/>
      <c r="Q946" s="78"/>
      <c r="R946" s="78"/>
      <c r="S946" s="78"/>
      <c r="T946" s="78"/>
      <c r="U946" s="78"/>
      <c r="V946" s="78"/>
      <c r="W946" s="78"/>
      <c r="X946" s="78"/>
      <c r="Y946" s="78"/>
      <c r="Z946" s="78"/>
      <c r="AA946" s="78"/>
      <c r="AB946" s="78"/>
    </row>
    <row r="947" spans="1:28" s="87" customFormat="1" ht="45.75" customHeight="1">
      <c r="A947" s="42" t="s">
        <v>202</v>
      </c>
      <c r="B947" s="58">
        <v>921</v>
      </c>
      <c r="C947" s="31" t="s">
        <v>297</v>
      </c>
      <c r="D947" s="31" t="s">
        <v>207</v>
      </c>
      <c r="E947" s="31" t="s">
        <v>205</v>
      </c>
      <c r="F947" s="21"/>
      <c r="G947" s="47">
        <f>G948</f>
        <v>1211.5</v>
      </c>
      <c r="H947" s="78"/>
      <c r="I947" s="78"/>
      <c r="J947" s="78"/>
      <c r="K947" s="78"/>
      <c r="L947" s="78"/>
      <c r="M947" s="78"/>
      <c r="N947" s="78"/>
      <c r="O947" s="78"/>
      <c r="P947" s="78"/>
      <c r="Q947" s="78"/>
      <c r="R947" s="78"/>
      <c r="S947" s="78"/>
      <c r="T947" s="78"/>
      <c r="U947" s="78"/>
      <c r="V947" s="78"/>
      <c r="W947" s="78"/>
      <c r="X947" s="78"/>
      <c r="Y947" s="78"/>
      <c r="Z947" s="78"/>
      <c r="AA947" s="78"/>
      <c r="AB947" s="78"/>
    </row>
    <row r="948" spans="1:28" s="87" customFormat="1" ht="22.5" customHeight="1">
      <c r="A948" s="42" t="s">
        <v>210</v>
      </c>
      <c r="B948" s="58">
        <v>921</v>
      </c>
      <c r="C948" s="31" t="s">
        <v>297</v>
      </c>
      <c r="D948" s="31" t="s">
        <v>207</v>
      </c>
      <c r="E948" s="31" t="s">
        <v>216</v>
      </c>
      <c r="F948" s="21"/>
      <c r="G948" s="47">
        <f>G949+G950</f>
        <v>1211.5</v>
      </c>
      <c r="H948" s="78"/>
      <c r="I948" s="78"/>
      <c r="J948" s="78"/>
      <c r="K948" s="78"/>
      <c r="L948" s="78"/>
      <c r="M948" s="78"/>
      <c r="N948" s="78"/>
      <c r="O948" s="78"/>
      <c r="P948" s="78"/>
      <c r="Q948" s="78"/>
      <c r="R948" s="78"/>
      <c r="S948" s="78"/>
      <c r="T948" s="78"/>
      <c r="U948" s="78"/>
      <c r="V948" s="78"/>
      <c r="W948" s="78"/>
      <c r="X948" s="78"/>
      <c r="Y948" s="78"/>
      <c r="Z948" s="78"/>
      <c r="AA948" s="78"/>
      <c r="AB948" s="78"/>
    </row>
    <row r="949" spans="1:28" s="87" customFormat="1" ht="14.25" customHeight="1">
      <c r="A949" s="42" t="s">
        <v>204</v>
      </c>
      <c r="B949" s="58">
        <v>921</v>
      </c>
      <c r="C949" s="31" t="s">
        <v>297</v>
      </c>
      <c r="D949" s="31" t="s">
        <v>207</v>
      </c>
      <c r="E949" s="31" t="s">
        <v>217</v>
      </c>
      <c r="F949" s="21"/>
      <c r="G949" s="47">
        <v>1209.3</v>
      </c>
      <c r="H949" s="78"/>
      <c r="I949" s="78"/>
      <c r="J949" s="78"/>
      <c r="K949" s="78"/>
      <c r="L949" s="78"/>
      <c r="M949" s="78"/>
      <c r="N949" s="78"/>
      <c r="O949" s="78"/>
      <c r="P949" s="78"/>
      <c r="Q949" s="78"/>
      <c r="R949" s="78"/>
      <c r="S949" s="78"/>
      <c r="T949" s="78"/>
      <c r="U949" s="78"/>
      <c r="V949" s="78"/>
      <c r="W949" s="78"/>
      <c r="X949" s="78"/>
      <c r="Y949" s="78"/>
      <c r="Z949" s="78"/>
      <c r="AA949" s="78"/>
      <c r="AB949" s="78"/>
    </row>
    <row r="950" spans="1:28" s="87" customFormat="1" ht="14.25" customHeight="1">
      <c r="A950" s="49" t="s">
        <v>187</v>
      </c>
      <c r="B950" s="58">
        <v>921</v>
      </c>
      <c r="C950" s="31" t="s">
        <v>297</v>
      </c>
      <c r="D950" s="31" t="s">
        <v>207</v>
      </c>
      <c r="E950" s="31" t="s">
        <v>218</v>
      </c>
      <c r="F950" s="21"/>
      <c r="G950" s="47">
        <v>2.2</v>
      </c>
      <c r="H950" s="78"/>
      <c r="I950" s="78"/>
      <c r="J950" s="78"/>
      <c r="K950" s="78"/>
      <c r="L950" s="78"/>
      <c r="M950" s="78"/>
      <c r="N950" s="78"/>
      <c r="O950" s="78"/>
      <c r="P950" s="78"/>
      <c r="Q950" s="78"/>
      <c r="R950" s="78"/>
      <c r="S950" s="78"/>
      <c r="T950" s="78"/>
      <c r="U950" s="78"/>
      <c r="V950" s="78"/>
      <c r="W950" s="78"/>
      <c r="X950" s="78"/>
      <c r="Y950" s="78"/>
      <c r="Z950" s="78"/>
      <c r="AA950" s="78"/>
      <c r="AB950" s="78"/>
    </row>
    <row r="951" spans="1:28" s="87" customFormat="1" ht="24" customHeight="1">
      <c r="A951" s="42" t="s">
        <v>219</v>
      </c>
      <c r="B951" s="58">
        <v>921</v>
      </c>
      <c r="C951" s="31" t="s">
        <v>297</v>
      </c>
      <c r="D951" s="31" t="s">
        <v>207</v>
      </c>
      <c r="E951" s="31" t="s">
        <v>220</v>
      </c>
      <c r="F951" s="21"/>
      <c r="G951" s="47">
        <f>G952</f>
        <v>835.5</v>
      </c>
      <c r="H951" s="78"/>
      <c r="I951" s="78"/>
      <c r="J951" s="78"/>
      <c r="K951" s="78"/>
      <c r="L951" s="78"/>
      <c r="M951" s="78"/>
      <c r="N951" s="78"/>
      <c r="O951" s="78"/>
      <c r="P951" s="78"/>
      <c r="Q951" s="78"/>
      <c r="R951" s="78"/>
      <c r="S951" s="78"/>
      <c r="T951" s="78"/>
      <c r="U951" s="78"/>
      <c r="V951" s="78"/>
      <c r="W951" s="78"/>
      <c r="X951" s="78"/>
      <c r="Y951" s="78"/>
      <c r="Z951" s="78"/>
      <c r="AA951" s="78"/>
      <c r="AB951" s="78"/>
    </row>
    <row r="952" spans="1:28" s="87" customFormat="1" ht="21" customHeight="1">
      <c r="A952" s="42" t="s">
        <v>221</v>
      </c>
      <c r="B952" s="58">
        <v>921</v>
      </c>
      <c r="C952" s="31" t="s">
        <v>297</v>
      </c>
      <c r="D952" s="31" t="s">
        <v>207</v>
      </c>
      <c r="E952" s="31" t="s">
        <v>222</v>
      </c>
      <c r="F952" s="21"/>
      <c r="G952" s="47">
        <f>G954+G953</f>
        <v>835.5</v>
      </c>
      <c r="H952" s="78"/>
      <c r="I952" s="78"/>
      <c r="J952" s="78"/>
      <c r="K952" s="78"/>
      <c r="L952" s="78"/>
      <c r="M952" s="78"/>
      <c r="N952" s="78"/>
      <c r="O952" s="78"/>
      <c r="P952" s="78"/>
      <c r="Q952" s="78"/>
      <c r="R952" s="78"/>
      <c r="S952" s="78"/>
      <c r="T952" s="78"/>
      <c r="U952" s="78"/>
      <c r="V952" s="78"/>
      <c r="W952" s="78"/>
      <c r="X952" s="78"/>
      <c r="Y952" s="78"/>
      <c r="Z952" s="78"/>
      <c r="AA952" s="78"/>
      <c r="AB952" s="78"/>
    </row>
    <row r="953" spans="1:28" s="87" customFormat="1" ht="21" customHeight="1">
      <c r="A953" s="42" t="s">
        <v>384</v>
      </c>
      <c r="B953" s="58">
        <v>921</v>
      </c>
      <c r="C953" s="31" t="s">
        <v>297</v>
      </c>
      <c r="D953" s="31" t="s">
        <v>207</v>
      </c>
      <c r="E953" s="31" t="s">
        <v>224</v>
      </c>
      <c r="F953" s="21"/>
      <c r="G953" s="47">
        <v>108</v>
      </c>
      <c r="H953" s="78"/>
      <c r="I953" s="78"/>
      <c r="J953" s="78"/>
      <c r="K953" s="78"/>
      <c r="L953" s="78"/>
      <c r="M953" s="78"/>
      <c r="N953" s="78"/>
      <c r="O953" s="78"/>
      <c r="P953" s="78"/>
      <c r="Q953" s="78"/>
      <c r="R953" s="78"/>
      <c r="S953" s="78"/>
      <c r="T953" s="78"/>
      <c r="U953" s="78"/>
      <c r="V953" s="78"/>
      <c r="W953" s="78"/>
      <c r="X953" s="78"/>
      <c r="Y953" s="78"/>
      <c r="Z953" s="78"/>
      <c r="AA953" s="78"/>
      <c r="AB953" s="78"/>
    </row>
    <row r="954" spans="1:28" s="87" customFormat="1" ht="23.25" customHeight="1">
      <c r="A954" s="42" t="s">
        <v>225</v>
      </c>
      <c r="B954" s="58">
        <v>921</v>
      </c>
      <c r="C954" s="31" t="s">
        <v>297</v>
      </c>
      <c r="D954" s="31" t="s">
        <v>207</v>
      </c>
      <c r="E954" s="31" t="s">
        <v>226</v>
      </c>
      <c r="F954" s="21"/>
      <c r="G954" s="47">
        <v>727.5</v>
      </c>
      <c r="H954" s="78"/>
      <c r="I954" s="78"/>
      <c r="J954" s="78"/>
      <c r="K954" s="78"/>
      <c r="L954" s="78"/>
      <c r="M954" s="78"/>
      <c r="N954" s="78"/>
      <c r="O954" s="78"/>
      <c r="P954" s="78"/>
      <c r="Q954" s="78"/>
      <c r="R954" s="78"/>
      <c r="S954" s="78"/>
      <c r="T954" s="78"/>
      <c r="U954" s="78"/>
      <c r="V954" s="78"/>
      <c r="W954" s="78"/>
      <c r="X954" s="78"/>
      <c r="Y954" s="78"/>
      <c r="Z954" s="78"/>
      <c r="AA954" s="78"/>
      <c r="AB954" s="78"/>
    </row>
    <row r="955" spans="1:28" s="87" customFormat="1" ht="15" customHeight="1">
      <c r="A955" s="42" t="s">
        <v>200</v>
      </c>
      <c r="B955" s="58">
        <v>921</v>
      </c>
      <c r="C955" s="31" t="s">
        <v>297</v>
      </c>
      <c r="D955" s="31" t="s">
        <v>207</v>
      </c>
      <c r="E955" s="24">
        <v>800</v>
      </c>
      <c r="F955" s="21"/>
      <c r="G955" s="47">
        <f>G956</f>
        <v>52.9</v>
      </c>
      <c r="H955" s="78"/>
      <c r="I955" s="78"/>
      <c r="J955" s="78"/>
      <c r="K955" s="78"/>
      <c r="L955" s="78"/>
      <c r="M955" s="78"/>
      <c r="N955" s="78"/>
      <c r="O955" s="78"/>
      <c r="P955" s="78"/>
      <c r="Q955" s="78"/>
      <c r="R955" s="78"/>
      <c r="S955" s="78"/>
      <c r="T955" s="78"/>
      <c r="U955" s="78"/>
      <c r="V955" s="78"/>
      <c r="W955" s="78"/>
      <c r="X955" s="78"/>
      <c r="Y955" s="78"/>
      <c r="Z955" s="78"/>
      <c r="AA955" s="78"/>
      <c r="AB955" s="78"/>
    </row>
    <row r="956" spans="1:28" s="87" customFormat="1" ht="23.25" customHeight="1">
      <c r="A956" s="42" t="s">
        <v>328</v>
      </c>
      <c r="B956" s="58">
        <v>921</v>
      </c>
      <c r="C956" s="31" t="s">
        <v>297</v>
      </c>
      <c r="D956" s="31" t="s">
        <v>207</v>
      </c>
      <c r="E956" s="59" t="s">
        <v>329</v>
      </c>
      <c r="F956" s="21"/>
      <c r="G956" s="47">
        <f>G957+G958</f>
        <v>52.9</v>
      </c>
      <c r="H956" s="78"/>
      <c r="I956" s="78"/>
      <c r="J956" s="78"/>
      <c r="K956" s="78"/>
      <c r="L956" s="78"/>
      <c r="M956" s="78"/>
      <c r="N956" s="78"/>
      <c r="O956" s="78"/>
      <c r="P956" s="78"/>
      <c r="Q956" s="78"/>
      <c r="R956" s="78"/>
      <c r="S956" s="78"/>
      <c r="T956" s="78"/>
      <c r="U956" s="78"/>
      <c r="V956" s="78"/>
      <c r="W956" s="78"/>
      <c r="X956" s="78"/>
      <c r="Y956" s="78"/>
      <c r="Z956" s="78"/>
      <c r="AA956" s="78"/>
      <c r="AB956" s="78"/>
    </row>
    <row r="957" spans="1:28" s="87" customFormat="1" ht="13.5" customHeight="1">
      <c r="A957" s="42" t="s">
        <v>330</v>
      </c>
      <c r="B957" s="58">
        <v>921</v>
      </c>
      <c r="C957" s="31" t="s">
        <v>297</v>
      </c>
      <c r="D957" s="31" t="s">
        <v>207</v>
      </c>
      <c r="E957" s="24">
        <v>851</v>
      </c>
      <c r="F957" s="21"/>
      <c r="G957" s="47">
        <v>50.3</v>
      </c>
      <c r="H957" s="78"/>
      <c r="I957" s="78"/>
      <c r="J957" s="78"/>
      <c r="K957" s="78"/>
      <c r="L957" s="78"/>
      <c r="M957" s="78"/>
      <c r="N957" s="78"/>
      <c r="O957" s="78"/>
      <c r="P957" s="78"/>
      <c r="Q957" s="78"/>
      <c r="R957" s="78"/>
      <c r="S957" s="78"/>
      <c r="T957" s="78"/>
      <c r="U957" s="78"/>
      <c r="V957" s="78"/>
      <c r="W957" s="78"/>
      <c r="X957" s="78"/>
      <c r="Y957" s="78"/>
      <c r="Z957" s="78"/>
      <c r="AA957" s="78"/>
      <c r="AB957" s="78"/>
    </row>
    <row r="958" spans="1:28" s="87" customFormat="1" ht="11.25" customHeight="1">
      <c r="A958" s="42" t="s">
        <v>331</v>
      </c>
      <c r="B958" s="58">
        <v>921</v>
      </c>
      <c r="C958" s="31" t="s">
        <v>297</v>
      </c>
      <c r="D958" s="31" t="s">
        <v>207</v>
      </c>
      <c r="E958" s="24">
        <v>852</v>
      </c>
      <c r="F958" s="21"/>
      <c r="G958" s="47">
        <v>2.6</v>
      </c>
      <c r="H958" s="78"/>
      <c r="I958" s="78"/>
      <c r="J958" s="78"/>
      <c r="K958" s="78"/>
      <c r="L958" s="78"/>
      <c r="M958" s="78"/>
      <c r="N958" s="78"/>
      <c r="O958" s="78"/>
      <c r="P958" s="78"/>
      <c r="Q958" s="78"/>
      <c r="R958" s="78"/>
      <c r="S958" s="78"/>
      <c r="T958" s="78"/>
      <c r="U958" s="78"/>
      <c r="V958" s="78"/>
      <c r="W958" s="78"/>
      <c r="X958" s="78"/>
      <c r="Y958" s="78"/>
      <c r="Z958" s="78"/>
      <c r="AA958" s="78"/>
      <c r="AB958" s="78"/>
    </row>
    <row r="959" spans="1:28" s="87" customFormat="1" ht="12.75" customHeight="1">
      <c r="A959" s="43" t="s">
        <v>228</v>
      </c>
      <c r="B959" s="57">
        <v>921</v>
      </c>
      <c r="C959" s="44" t="s">
        <v>236</v>
      </c>
      <c r="D959" s="41"/>
      <c r="E959" s="41"/>
      <c r="F959" s="41" t="e">
        <f>G959+#REF!</f>
        <v>#REF!</v>
      </c>
      <c r="G959" s="50">
        <f>G966+G971+G960</f>
        <v>897.5</v>
      </c>
      <c r="H959" s="73"/>
      <c r="I959" s="78"/>
      <c r="J959" s="78"/>
      <c r="K959" s="78"/>
      <c r="L959" s="78"/>
      <c r="M959" s="78"/>
      <c r="N959" s="78"/>
      <c r="O959" s="78"/>
      <c r="P959" s="78"/>
      <c r="Q959" s="78"/>
      <c r="R959" s="78"/>
      <c r="S959" s="78"/>
      <c r="T959" s="78"/>
      <c r="U959" s="78"/>
      <c r="V959" s="78"/>
      <c r="W959" s="78"/>
      <c r="X959" s="78"/>
      <c r="Y959" s="78"/>
      <c r="Z959" s="78"/>
      <c r="AA959" s="78"/>
      <c r="AB959" s="78"/>
    </row>
    <row r="960" spans="1:28" s="87" customFormat="1" ht="22.5" customHeight="1">
      <c r="A960" s="119" t="s">
        <v>440</v>
      </c>
      <c r="B960" s="88">
        <v>921</v>
      </c>
      <c r="C960" s="31" t="s">
        <v>236</v>
      </c>
      <c r="D960" s="31" t="s">
        <v>441</v>
      </c>
      <c r="E960" s="89"/>
      <c r="F960" s="24" t="e">
        <f>#REF!+#REF!</f>
        <v>#REF!</v>
      </c>
      <c r="G960" s="47">
        <f>G961</f>
        <v>399.9</v>
      </c>
      <c r="H960" s="73"/>
      <c r="I960" s="78"/>
      <c r="J960" s="78"/>
      <c r="K960" s="78"/>
      <c r="L960" s="78"/>
      <c r="M960" s="78"/>
      <c r="N960" s="78"/>
      <c r="O960" s="78"/>
      <c r="P960" s="78"/>
      <c r="Q960" s="78"/>
      <c r="R960" s="78"/>
      <c r="S960" s="78"/>
      <c r="T960" s="78"/>
      <c r="U960" s="78"/>
      <c r="V960" s="78"/>
      <c r="W960" s="78"/>
      <c r="X960" s="78"/>
      <c r="Y960" s="78"/>
      <c r="Z960" s="78"/>
      <c r="AA960" s="78"/>
      <c r="AB960" s="78"/>
    </row>
    <row r="961" spans="1:28" s="87" customFormat="1" ht="12" customHeight="1">
      <c r="A961" s="28" t="s">
        <v>173</v>
      </c>
      <c r="B961" s="88">
        <v>921</v>
      </c>
      <c r="C961" s="31" t="s">
        <v>236</v>
      </c>
      <c r="D961" s="31" t="s">
        <v>127</v>
      </c>
      <c r="E961" s="24"/>
      <c r="F961" s="24">
        <f>G961</f>
        <v>399.9</v>
      </c>
      <c r="G961" s="47">
        <f>G962</f>
        <v>399.9</v>
      </c>
      <c r="H961" s="73"/>
      <c r="I961" s="78"/>
      <c r="J961" s="78"/>
      <c r="K961" s="78"/>
      <c r="L961" s="78"/>
      <c r="M961" s="78"/>
      <c r="N961" s="78"/>
      <c r="O961" s="78"/>
      <c r="P961" s="78"/>
      <c r="Q961" s="78"/>
      <c r="R961" s="78"/>
      <c r="S961" s="78"/>
      <c r="T961" s="78"/>
      <c r="U961" s="78"/>
      <c r="V961" s="78"/>
      <c r="W961" s="78"/>
      <c r="X961" s="78"/>
      <c r="Y961" s="78"/>
      <c r="Z961" s="78"/>
      <c r="AA961" s="78"/>
      <c r="AB961" s="78"/>
    </row>
    <row r="962" spans="1:28" s="87" customFormat="1" ht="12.75" customHeight="1">
      <c r="A962" s="28" t="s">
        <v>231</v>
      </c>
      <c r="B962" s="88">
        <v>921</v>
      </c>
      <c r="C962" s="31" t="s">
        <v>236</v>
      </c>
      <c r="D962" s="31" t="s">
        <v>237</v>
      </c>
      <c r="E962" s="24"/>
      <c r="F962" s="24"/>
      <c r="G962" s="47">
        <f>G963</f>
        <v>399.9</v>
      </c>
      <c r="H962" s="73"/>
      <c r="I962" s="78"/>
      <c r="J962" s="78"/>
      <c r="K962" s="78"/>
      <c r="L962" s="78"/>
      <c r="M962" s="78"/>
      <c r="N962" s="78"/>
      <c r="O962" s="78"/>
      <c r="P962" s="78"/>
      <c r="Q962" s="78"/>
      <c r="R962" s="78"/>
      <c r="S962" s="78"/>
      <c r="T962" s="78"/>
      <c r="U962" s="78"/>
      <c r="V962" s="78"/>
      <c r="W962" s="78"/>
      <c r="X962" s="78"/>
      <c r="Y962" s="78"/>
      <c r="Z962" s="78"/>
      <c r="AA962" s="78"/>
      <c r="AB962" s="78"/>
    </row>
    <row r="963" spans="1:28" s="87" customFormat="1" ht="21" customHeight="1">
      <c r="A963" s="42" t="s">
        <v>219</v>
      </c>
      <c r="B963" s="88">
        <v>921</v>
      </c>
      <c r="C963" s="31" t="s">
        <v>236</v>
      </c>
      <c r="D963" s="31" t="s">
        <v>237</v>
      </c>
      <c r="E963" s="24">
        <v>200</v>
      </c>
      <c r="F963" s="24"/>
      <c r="G963" s="47">
        <f>G964</f>
        <v>399.9</v>
      </c>
      <c r="H963" s="73"/>
      <c r="I963" s="78"/>
      <c r="J963" s="78"/>
      <c r="K963" s="78"/>
      <c r="L963" s="78"/>
      <c r="M963" s="78"/>
      <c r="N963" s="78"/>
      <c r="O963" s="78"/>
      <c r="P963" s="78"/>
      <c r="Q963" s="78"/>
      <c r="R963" s="78"/>
      <c r="S963" s="78"/>
      <c r="T963" s="78"/>
      <c r="U963" s="78"/>
      <c r="V963" s="78"/>
      <c r="W963" s="78"/>
      <c r="X963" s="78"/>
      <c r="Y963" s="78"/>
      <c r="Z963" s="78"/>
      <c r="AA963" s="78"/>
      <c r="AB963" s="78"/>
    </row>
    <row r="964" spans="1:28" s="87" customFormat="1" ht="21.75" customHeight="1">
      <c r="A964" s="42" t="s">
        <v>221</v>
      </c>
      <c r="B964" s="88">
        <v>921</v>
      </c>
      <c r="C964" s="31" t="s">
        <v>236</v>
      </c>
      <c r="D964" s="31" t="s">
        <v>237</v>
      </c>
      <c r="E964" s="24">
        <v>240</v>
      </c>
      <c r="F964" s="24"/>
      <c r="G964" s="47">
        <f>G965</f>
        <v>399.9</v>
      </c>
      <c r="H964" s="73"/>
      <c r="I964" s="78"/>
      <c r="J964" s="78"/>
      <c r="K964" s="78"/>
      <c r="L964" s="78"/>
      <c r="M964" s="78"/>
      <c r="N964" s="78"/>
      <c r="O964" s="78"/>
      <c r="P964" s="78"/>
      <c r="Q964" s="78"/>
      <c r="R964" s="78"/>
      <c r="S964" s="78"/>
      <c r="T964" s="78"/>
      <c r="U964" s="78"/>
      <c r="V964" s="78"/>
      <c r="W964" s="78"/>
      <c r="X964" s="78"/>
      <c r="Y964" s="78"/>
      <c r="Z964" s="78"/>
      <c r="AA964" s="78"/>
      <c r="AB964" s="78"/>
    </row>
    <row r="965" spans="1:28" s="87" customFormat="1" ht="22.5" customHeight="1">
      <c r="A965" s="42" t="s">
        <v>225</v>
      </c>
      <c r="B965" s="88">
        <v>921</v>
      </c>
      <c r="C965" s="31" t="s">
        <v>236</v>
      </c>
      <c r="D965" s="31" t="s">
        <v>237</v>
      </c>
      <c r="E965" s="24">
        <v>244</v>
      </c>
      <c r="F965" s="24"/>
      <c r="G965" s="47">
        <v>399.9</v>
      </c>
      <c r="H965" s="73"/>
      <c r="I965" s="78"/>
      <c r="J965" s="78"/>
      <c r="K965" s="78"/>
      <c r="L965" s="78"/>
      <c r="M965" s="78"/>
      <c r="N965" s="78"/>
      <c r="O965" s="78"/>
      <c r="P965" s="78"/>
      <c r="Q965" s="78"/>
      <c r="R965" s="78"/>
      <c r="S965" s="78"/>
      <c r="T965" s="78"/>
      <c r="U965" s="78"/>
      <c r="V965" s="78"/>
      <c r="W965" s="78"/>
      <c r="X965" s="78"/>
      <c r="Y965" s="78"/>
      <c r="Z965" s="78"/>
      <c r="AA965" s="78"/>
      <c r="AB965" s="78"/>
    </row>
    <row r="966" spans="1:28" s="87" customFormat="1" ht="12.75" customHeight="1">
      <c r="A966" s="30" t="s">
        <v>243</v>
      </c>
      <c r="B966" s="58">
        <v>921</v>
      </c>
      <c r="C966" s="31" t="s">
        <v>236</v>
      </c>
      <c r="D966" s="31" t="s">
        <v>443</v>
      </c>
      <c r="E966" s="24"/>
      <c r="F966" s="24">
        <v>2124</v>
      </c>
      <c r="G966" s="47">
        <f>G967</f>
        <v>492.5</v>
      </c>
      <c r="H966" s="73"/>
      <c r="I966" s="78"/>
      <c r="J966" s="78"/>
      <c r="K966" s="78"/>
      <c r="L966" s="78"/>
      <c r="M966" s="78"/>
      <c r="N966" s="78"/>
      <c r="O966" s="78"/>
      <c r="P966" s="78"/>
      <c r="Q966" s="78"/>
      <c r="R966" s="78"/>
      <c r="S966" s="78"/>
      <c r="T966" s="78"/>
      <c r="U966" s="78"/>
      <c r="V966" s="78"/>
      <c r="W966" s="78"/>
      <c r="X966" s="78"/>
      <c r="Y966" s="78"/>
      <c r="Z966" s="78"/>
      <c r="AA966" s="78"/>
      <c r="AB966" s="78"/>
    </row>
    <row r="967" spans="1:28" s="87" customFormat="1" ht="22.5" customHeight="1">
      <c r="A967" s="30" t="s">
        <v>463</v>
      </c>
      <c r="B967" s="58">
        <v>921</v>
      </c>
      <c r="C967" s="31" t="s">
        <v>236</v>
      </c>
      <c r="D967" s="24" t="s">
        <v>299</v>
      </c>
      <c r="E967" s="24"/>
      <c r="F967" s="24">
        <v>2124</v>
      </c>
      <c r="G967" s="47">
        <f>G968</f>
        <v>492.5</v>
      </c>
      <c r="H967" s="73"/>
      <c r="I967" s="78"/>
      <c r="J967" s="78"/>
      <c r="K967" s="78"/>
      <c r="L967" s="78"/>
      <c r="M967" s="78"/>
      <c r="N967" s="78"/>
      <c r="O967" s="78"/>
      <c r="P967" s="78"/>
      <c r="Q967" s="78"/>
      <c r="R967" s="78"/>
      <c r="S967" s="78"/>
      <c r="T967" s="78"/>
      <c r="U967" s="78"/>
      <c r="V967" s="78"/>
      <c r="W967" s="78"/>
      <c r="X967" s="78"/>
      <c r="Y967" s="78"/>
      <c r="Z967" s="78"/>
      <c r="AA967" s="78"/>
      <c r="AB967" s="78"/>
    </row>
    <row r="968" spans="1:28" s="87" customFormat="1" ht="45" customHeight="1">
      <c r="A968" s="114" t="s">
        <v>202</v>
      </c>
      <c r="B968" s="58">
        <v>921</v>
      </c>
      <c r="C968" s="31" t="s">
        <v>236</v>
      </c>
      <c r="D968" s="31" t="s">
        <v>299</v>
      </c>
      <c r="E968" s="24" t="s">
        <v>205</v>
      </c>
      <c r="F968" s="24"/>
      <c r="G968" s="47">
        <f>G969</f>
        <v>492.5</v>
      </c>
      <c r="H968" s="73"/>
      <c r="I968" s="78"/>
      <c r="J968" s="78"/>
      <c r="K968" s="78"/>
      <c r="L968" s="78"/>
      <c r="M968" s="78"/>
      <c r="N968" s="78"/>
      <c r="O968" s="78"/>
      <c r="P968" s="78"/>
      <c r="Q968" s="78"/>
      <c r="R968" s="78"/>
      <c r="S968" s="78"/>
      <c r="T968" s="78"/>
      <c r="U968" s="78"/>
      <c r="V968" s="78"/>
      <c r="W968" s="78"/>
      <c r="X968" s="78"/>
      <c r="Y968" s="78"/>
      <c r="Z968" s="78"/>
      <c r="AA968" s="78"/>
      <c r="AB968" s="78"/>
    </row>
    <row r="969" spans="1:28" s="87" customFormat="1" ht="13.5" customHeight="1">
      <c r="A969" s="90" t="s">
        <v>240</v>
      </c>
      <c r="B969" s="58">
        <v>921</v>
      </c>
      <c r="C969" s="31" t="s">
        <v>236</v>
      </c>
      <c r="D969" s="31" t="s">
        <v>299</v>
      </c>
      <c r="E969" s="24">
        <v>110</v>
      </c>
      <c r="F969" s="24"/>
      <c r="G969" s="47">
        <f>G970</f>
        <v>492.5</v>
      </c>
      <c r="H969" s="73"/>
      <c r="I969" s="78"/>
      <c r="J969" s="78"/>
      <c r="K969" s="78"/>
      <c r="L969" s="78"/>
      <c r="M969" s="78"/>
      <c r="N969" s="78"/>
      <c r="O969" s="78"/>
      <c r="P969" s="78"/>
      <c r="Q969" s="78"/>
      <c r="R969" s="78"/>
      <c r="S969" s="78"/>
      <c r="T969" s="78"/>
      <c r="U969" s="78"/>
      <c r="V969" s="78"/>
      <c r="W969" s="78"/>
      <c r="X969" s="78"/>
      <c r="Y969" s="78"/>
      <c r="Z969" s="78"/>
      <c r="AA969" s="78"/>
      <c r="AB969" s="78"/>
    </row>
    <row r="970" spans="1:28" s="87" customFormat="1" ht="12.75" customHeight="1">
      <c r="A970" s="90" t="s">
        <v>186</v>
      </c>
      <c r="B970" s="58">
        <v>921</v>
      </c>
      <c r="C970" s="31" t="s">
        <v>236</v>
      </c>
      <c r="D970" s="31" t="s">
        <v>299</v>
      </c>
      <c r="E970" s="24">
        <v>111</v>
      </c>
      <c r="F970" s="24"/>
      <c r="G970" s="47">
        <v>492.5</v>
      </c>
      <c r="H970" s="73"/>
      <c r="I970" s="78"/>
      <c r="J970" s="78"/>
      <c r="K970" s="78"/>
      <c r="L970" s="78"/>
      <c r="M970" s="78"/>
      <c r="N970" s="78"/>
      <c r="O970" s="78"/>
      <c r="P970" s="78"/>
      <c r="Q970" s="78"/>
      <c r="R970" s="78"/>
      <c r="S970" s="78"/>
      <c r="T970" s="78"/>
      <c r="U970" s="78"/>
      <c r="V970" s="78"/>
      <c r="W970" s="78"/>
      <c r="X970" s="78"/>
      <c r="Y970" s="78"/>
      <c r="Z970" s="78"/>
      <c r="AA970" s="78"/>
      <c r="AB970" s="78"/>
    </row>
    <row r="971" spans="1:28" s="87" customFormat="1" ht="13.5" customHeight="1">
      <c r="A971" s="30" t="s">
        <v>337</v>
      </c>
      <c r="B971" s="58">
        <v>921</v>
      </c>
      <c r="C971" s="31" t="s">
        <v>236</v>
      </c>
      <c r="D971" s="31" t="s">
        <v>338</v>
      </c>
      <c r="E971" s="24"/>
      <c r="F971" s="24"/>
      <c r="G971" s="47">
        <f>G972</f>
        <v>5.1</v>
      </c>
      <c r="H971" s="73"/>
      <c r="I971" s="78"/>
      <c r="J971" s="78"/>
      <c r="K971" s="78"/>
      <c r="L971" s="78"/>
      <c r="M971" s="78"/>
      <c r="N971" s="78"/>
      <c r="O971" s="78"/>
      <c r="P971" s="78"/>
      <c r="Q971" s="78"/>
      <c r="R971" s="78"/>
      <c r="S971" s="78"/>
      <c r="T971" s="78"/>
      <c r="U971" s="78"/>
      <c r="V971" s="78"/>
      <c r="W971" s="78"/>
      <c r="X971" s="78"/>
      <c r="Y971" s="78"/>
      <c r="Z971" s="78"/>
      <c r="AA971" s="78"/>
      <c r="AB971" s="78"/>
    </row>
    <row r="972" spans="1:28" s="87" customFormat="1" ht="21.75" customHeight="1">
      <c r="A972" s="49" t="s">
        <v>402</v>
      </c>
      <c r="B972" s="58">
        <v>921</v>
      </c>
      <c r="C972" s="31" t="s">
        <v>236</v>
      </c>
      <c r="D972" s="31" t="s">
        <v>403</v>
      </c>
      <c r="E972" s="31"/>
      <c r="F972" s="24"/>
      <c r="G972" s="47">
        <f>G973</f>
        <v>5.1</v>
      </c>
      <c r="H972" s="73"/>
      <c r="I972" s="78"/>
      <c r="J972" s="78"/>
      <c r="K972" s="78"/>
      <c r="L972" s="78"/>
      <c r="M972" s="78"/>
      <c r="N972" s="78"/>
      <c r="O972" s="78"/>
      <c r="P972" s="78"/>
      <c r="Q972" s="78"/>
      <c r="R972" s="78"/>
      <c r="S972" s="78"/>
      <c r="T972" s="78"/>
      <c r="U972" s="78"/>
      <c r="V972" s="78"/>
      <c r="W972" s="78"/>
      <c r="X972" s="78"/>
      <c r="Y972" s="78"/>
      <c r="Z972" s="78"/>
      <c r="AA972" s="78"/>
      <c r="AB972" s="78"/>
    </row>
    <row r="973" spans="1:28" s="87" customFormat="1" ht="21" customHeight="1">
      <c r="A973" s="49" t="s">
        <v>219</v>
      </c>
      <c r="B973" s="58">
        <v>921</v>
      </c>
      <c r="C973" s="31" t="s">
        <v>236</v>
      </c>
      <c r="D973" s="31" t="s">
        <v>403</v>
      </c>
      <c r="E973" s="31" t="s">
        <v>220</v>
      </c>
      <c r="F973" s="24"/>
      <c r="G973" s="47">
        <f>G974</f>
        <v>5.1</v>
      </c>
      <c r="H973" s="73"/>
      <c r="I973" s="78"/>
      <c r="J973" s="78"/>
      <c r="K973" s="78"/>
      <c r="L973" s="78"/>
      <c r="M973" s="78"/>
      <c r="N973" s="78"/>
      <c r="O973" s="78"/>
      <c r="P973" s="78"/>
      <c r="Q973" s="78"/>
      <c r="R973" s="78"/>
      <c r="S973" s="78"/>
      <c r="T973" s="78"/>
      <c r="U973" s="78"/>
      <c r="V973" s="78"/>
      <c r="W973" s="78"/>
      <c r="X973" s="78"/>
      <c r="Y973" s="78"/>
      <c r="Z973" s="78"/>
      <c r="AA973" s="78"/>
      <c r="AB973" s="78"/>
    </row>
    <row r="974" spans="1:28" s="87" customFormat="1" ht="20.25" customHeight="1">
      <c r="A974" s="49" t="s">
        <v>221</v>
      </c>
      <c r="B974" s="58">
        <v>921</v>
      </c>
      <c r="C974" s="31" t="s">
        <v>236</v>
      </c>
      <c r="D974" s="31" t="s">
        <v>403</v>
      </c>
      <c r="E974" s="31" t="s">
        <v>222</v>
      </c>
      <c r="F974" s="24"/>
      <c r="G974" s="47">
        <f>G975</f>
        <v>5.1</v>
      </c>
      <c r="H974" s="73"/>
      <c r="I974" s="78"/>
      <c r="J974" s="78"/>
      <c r="K974" s="78"/>
      <c r="L974" s="78"/>
      <c r="M974" s="78"/>
      <c r="N974" s="78"/>
      <c r="O974" s="78"/>
      <c r="P974" s="78"/>
      <c r="Q974" s="78"/>
      <c r="R974" s="78"/>
      <c r="S974" s="78"/>
      <c r="T974" s="78"/>
      <c r="U974" s="78"/>
      <c r="V974" s="78"/>
      <c r="W974" s="78"/>
      <c r="X974" s="78"/>
      <c r="Y974" s="78"/>
      <c r="Z974" s="78"/>
      <c r="AA974" s="78"/>
      <c r="AB974" s="78"/>
    </row>
    <row r="975" spans="1:28" s="87" customFormat="1" ht="21" customHeight="1">
      <c r="A975" s="49" t="s">
        <v>225</v>
      </c>
      <c r="B975" s="58">
        <v>921</v>
      </c>
      <c r="C975" s="31" t="s">
        <v>236</v>
      </c>
      <c r="D975" s="31" t="s">
        <v>403</v>
      </c>
      <c r="E975" s="31" t="s">
        <v>226</v>
      </c>
      <c r="F975" s="24"/>
      <c r="G975" s="47">
        <v>5.1</v>
      </c>
      <c r="H975" s="73"/>
      <c r="I975" s="78"/>
      <c r="J975" s="78"/>
      <c r="K975" s="78"/>
      <c r="L975" s="78"/>
      <c r="M975" s="78"/>
      <c r="N975" s="78"/>
      <c r="O975" s="78"/>
      <c r="P975" s="78"/>
      <c r="Q975" s="78"/>
      <c r="R975" s="78"/>
      <c r="S975" s="78"/>
      <c r="T975" s="78"/>
      <c r="U975" s="78"/>
      <c r="V975" s="78"/>
      <c r="W975" s="78"/>
      <c r="X975" s="78"/>
      <c r="Y975" s="78"/>
      <c r="Z975" s="78"/>
      <c r="AA975" s="78"/>
      <c r="AB975" s="78"/>
    </row>
    <row r="976" spans="1:28" s="87" customFormat="1" ht="12" customHeight="1">
      <c r="A976" s="143" t="s">
        <v>21</v>
      </c>
      <c r="B976" s="93">
        <v>921</v>
      </c>
      <c r="C976" s="44" t="s">
        <v>444</v>
      </c>
      <c r="D976" s="41"/>
      <c r="E976" s="92"/>
      <c r="F976" s="92">
        <v>63</v>
      </c>
      <c r="G976" s="50">
        <f>G979</f>
        <v>190.7</v>
      </c>
      <c r="H976" s="73"/>
      <c r="I976" s="78"/>
      <c r="J976" s="78"/>
      <c r="K976" s="78"/>
      <c r="L976" s="78"/>
      <c r="M976" s="78"/>
      <c r="N976" s="78"/>
      <c r="O976" s="78"/>
      <c r="P976" s="78"/>
      <c r="Q976" s="78"/>
      <c r="R976" s="78"/>
      <c r="S976" s="78"/>
      <c r="T976" s="78"/>
      <c r="U976" s="78"/>
      <c r="V976" s="78"/>
      <c r="W976" s="78"/>
      <c r="X976" s="78"/>
      <c r="Y976" s="78"/>
      <c r="Z976" s="78"/>
      <c r="AA976" s="78"/>
      <c r="AB976" s="78"/>
    </row>
    <row r="977" spans="1:28" s="87" customFormat="1" ht="12" customHeight="1">
      <c r="A977" s="43" t="s">
        <v>502</v>
      </c>
      <c r="B977" s="57">
        <v>921</v>
      </c>
      <c r="C977" s="44" t="s">
        <v>303</v>
      </c>
      <c r="D977" s="29"/>
      <c r="E977" s="44"/>
      <c r="F977" s="92"/>
      <c r="G977" s="50">
        <f>G978</f>
        <v>190.7</v>
      </c>
      <c r="H977" s="73"/>
      <c r="I977" s="78"/>
      <c r="J977" s="78"/>
      <c r="K977" s="78"/>
      <c r="L977" s="78"/>
      <c r="M977" s="78"/>
      <c r="N977" s="78"/>
      <c r="O977" s="78"/>
      <c r="P977" s="78"/>
      <c r="Q977" s="78"/>
      <c r="R977" s="78"/>
      <c r="S977" s="78"/>
      <c r="T977" s="78"/>
      <c r="U977" s="78"/>
      <c r="V977" s="78"/>
      <c r="W977" s="78"/>
      <c r="X977" s="78"/>
      <c r="Y977" s="78"/>
      <c r="Z977" s="78"/>
      <c r="AA977" s="78"/>
      <c r="AB977" s="78"/>
    </row>
    <row r="978" spans="1:28" s="87" customFormat="1" ht="13.5" customHeight="1">
      <c r="A978" s="114" t="s">
        <v>17</v>
      </c>
      <c r="B978" s="88">
        <v>921</v>
      </c>
      <c r="C978" s="24" t="s">
        <v>303</v>
      </c>
      <c r="D978" s="31" t="s">
        <v>294</v>
      </c>
      <c r="E978" s="92"/>
      <c r="F978" s="92"/>
      <c r="G978" s="47">
        <f>G979</f>
        <v>190.7</v>
      </c>
      <c r="H978" s="73"/>
      <c r="I978" s="78"/>
      <c r="J978" s="78"/>
      <c r="K978" s="78"/>
      <c r="L978" s="78"/>
      <c r="M978" s="78"/>
      <c r="N978" s="78"/>
      <c r="O978" s="78"/>
      <c r="P978" s="78"/>
      <c r="Q978" s="78"/>
      <c r="R978" s="78"/>
      <c r="S978" s="78"/>
      <c r="T978" s="78"/>
      <c r="U978" s="78"/>
      <c r="V978" s="78"/>
      <c r="W978" s="78"/>
      <c r="X978" s="78"/>
      <c r="Y978" s="78"/>
      <c r="Z978" s="78"/>
      <c r="AA978" s="78"/>
      <c r="AB978" s="78"/>
    </row>
    <row r="979" spans="1:28" s="87" customFormat="1" ht="23.25" customHeight="1">
      <c r="A979" s="90" t="s">
        <v>98</v>
      </c>
      <c r="B979" s="88">
        <v>921</v>
      </c>
      <c r="C979" s="24" t="s">
        <v>303</v>
      </c>
      <c r="D979" s="31" t="s">
        <v>306</v>
      </c>
      <c r="E979" s="92"/>
      <c r="F979" s="92"/>
      <c r="G979" s="47">
        <f>G980+G983</f>
        <v>190.7</v>
      </c>
      <c r="H979" s="73"/>
      <c r="I979" s="78"/>
      <c r="J979" s="78"/>
      <c r="K979" s="78"/>
      <c r="L979" s="78"/>
      <c r="M979" s="78"/>
      <c r="N979" s="78"/>
      <c r="O979" s="78"/>
      <c r="P979" s="78"/>
      <c r="Q979" s="78"/>
      <c r="R979" s="78"/>
      <c r="S979" s="78"/>
      <c r="T979" s="78"/>
      <c r="U979" s="78"/>
      <c r="V979" s="78"/>
      <c r="W979" s="78"/>
      <c r="X979" s="78"/>
      <c r="Y979" s="78"/>
      <c r="Z979" s="78"/>
      <c r="AA979" s="78"/>
      <c r="AB979" s="78"/>
    </row>
    <row r="980" spans="1:28" s="87" customFormat="1" ht="47.25" customHeight="1">
      <c r="A980" s="114" t="s">
        <v>202</v>
      </c>
      <c r="B980" s="88">
        <v>921</v>
      </c>
      <c r="C980" s="24" t="s">
        <v>303</v>
      </c>
      <c r="D980" s="31" t="s">
        <v>306</v>
      </c>
      <c r="E980" s="24" t="s">
        <v>205</v>
      </c>
      <c r="F980" s="92"/>
      <c r="G980" s="47">
        <f>G981</f>
        <v>176</v>
      </c>
      <c r="H980" s="73"/>
      <c r="I980" s="78"/>
      <c r="J980" s="78"/>
      <c r="K980" s="78"/>
      <c r="L980" s="78"/>
      <c r="M980" s="78"/>
      <c r="N980" s="78"/>
      <c r="O980" s="78"/>
      <c r="P980" s="78"/>
      <c r="Q980" s="78"/>
      <c r="R980" s="78"/>
      <c r="S980" s="78"/>
      <c r="T980" s="78"/>
      <c r="U980" s="78"/>
      <c r="V980" s="78"/>
      <c r="W980" s="78"/>
      <c r="X980" s="78"/>
      <c r="Y980" s="78"/>
      <c r="Z980" s="78"/>
      <c r="AA980" s="78"/>
      <c r="AB980" s="78"/>
    </row>
    <row r="981" spans="1:28" s="87" customFormat="1" ht="21.75" customHeight="1">
      <c r="A981" s="114" t="s">
        <v>210</v>
      </c>
      <c r="B981" s="88">
        <v>921</v>
      </c>
      <c r="C981" s="24" t="s">
        <v>303</v>
      </c>
      <c r="D981" s="31" t="s">
        <v>306</v>
      </c>
      <c r="E981" s="24" t="s">
        <v>206</v>
      </c>
      <c r="F981" s="92"/>
      <c r="G981" s="47">
        <f>G982</f>
        <v>176</v>
      </c>
      <c r="H981" s="73"/>
      <c r="I981" s="78"/>
      <c r="J981" s="78"/>
      <c r="K981" s="78"/>
      <c r="L981" s="78"/>
      <c r="M981" s="78"/>
      <c r="N981" s="78"/>
      <c r="O981" s="78"/>
      <c r="P981" s="78"/>
      <c r="Q981" s="78"/>
      <c r="R981" s="78"/>
      <c r="S981" s="78"/>
      <c r="T981" s="78"/>
      <c r="U981" s="78"/>
      <c r="V981" s="78"/>
      <c r="W981" s="78"/>
      <c r="X981" s="78"/>
      <c r="Y981" s="78"/>
      <c r="Z981" s="78"/>
      <c r="AA981" s="78"/>
      <c r="AB981" s="78"/>
    </row>
    <row r="982" spans="1:28" s="87" customFormat="1" ht="13.5" customHeight="1">
      <c r="A982" s="114" t="s">
        <v>204</v>
      </c>
      <c r="B982" s="88">
        <v>921</v>
      </c>
      <c r="C982" s="24" t="s">
        <v>303</v>
      </c>
      <c r="D982" s="31" t="s">
        <v>306</v>
      </c>
      <c r="E982" s="24" t="s">
        <v>185</v>
      </c>
      <c r="F982" s="92"/>
      <c r="G982" s="47">
        <v>176</v>
      </c>
      <c r="H982" s="73"/>
      <c r="I982" s="78"/>
      <c r="J982" s="78"/>
      <c r="K982" s="78"/>
      <c r="L982" s="78"/>
      <c r="M982" s="78"/>
      <c r="N982" s="78"/>
      <c r="O982" s="78"/>
      <c r="P982" s="78"/>
      <c r="Q982" s="78"/>
      <c r="R982" s="78"/>
      <c r="S982" s="78"/>
      <c r="T982" s="78"/>
      <c r="U982" s="78"/>
      <c r="V982" s="78"/>
      <c r="W982" s="78"/>
      <c r="X982" s="78"/>
      <c r="Y982" s="78"/>
      <c r="Z982" s="78"/>
      <c r="AA982" s="78"/>
      <c r="AB982" s="78"/>
    </row>
    <row r="983" spans="1:28" s="87" customFormat="1" ht="23.25" customHeight="1">
      <c r="A983" s="114" t="s">
        <v>219</v>
      </c>
      <c r="B983" s="88">
        <v>921</v>
      </c>
      <c r="C983" s="31" t="s">
        <v>303</v>
      </c>
      <c r="D983" s="31" t="s">
        <v>306</v>
      </c>
      <c r="E983" s="24" t="s">
        <v>220</v>
      </c>
      <c r="F983" s="21"/>
      <c r="G983" s="47">
        <f>G984</f>
        <v>14.699999999999989</v>
      </c>
      <c r="H983" s="73"/>
      <c r="I983" s="78"/>
      <c r="J983" s="78"/>
      <c r="K983" s="78"/>
      <c r="L983" s="78"/>
      <c r="M983" s="78"/>
      <c r="N983" s="78"/>
      <c r="O983" s="78"/>
      <c r="P983" s="78"/>
      <c r="Q983" s="78"/>
      <c r="R983" s="78"/>
      <c r="S983" s="78"/>
      <c r="T983" s="78"/>
      <c r="U983" s="78"/>
      <c r="V983" s="78"/>
      <c r="W983" s="78"/>
      <c r="X983" s="78"/>
      <c r="Y983" s="78"/>
      <c r="Z983" s="78"/>
      <c r="AA983" s="78"/>
      <c r="AB983" s="78"/>
    </row>
    <row r="984" spans="1:28" s="87" customFormat="1" ht="22.5" customHeight="1">
      <c r="A984" s="114" t="s">
        <v>221</v>
      </c>
      <c r="B984" s="88">
        <v>921</v>
      </c>
      <c r="C984" s="31" t="s">
        <v>303</v>
      </c>
      <c r="D984" s="31" t="s">
        <v>306</v>
      </c>
      <c r="E984" s="24" t="s">
        <v>222</v>
      </c>
      <c r="F984" s="21"/>
      <c r="G984" s="47">
        <f>G986+G985</f>
        <v>14.699999999999989</v>
      </c>
      <c r="H984" s="73"/>
      <c r="I984" s="78"/>
      <c r="J984" s="78"/>
      <c r="K984" s="78"/>
      <c r="L984" s="78"/>
      <c r="M984" s="78"/>
      <c r="N984" s="78"/>
      <c r="O984" s="78"/>
      <c r="P984" s="78"/>
      <c r="Q984" s="78"/>
      <c r="R984" s="78"/>
      <c r="S984" s="78"/>
      <c r="T984" s="78"/>
      <c r="U984" s="78"/>
      <c r="V984" s="78"/>
      <c r="W984" s="78"/>
      <c r="X984" s="78"/>
      <c r="Y984" s="78"/>
      <c r="Z984" s="78"/>
      <c r="AA984" s="78"/>
      <c r="AB984" s="78"/>
    </row>
    <row r="985" spans="1:28" s="87" customFormat="1" ht="23.25" customHeight="1">
      <c r="A985" s="42" t="s">
        <v>384</v>
      </c>
      <c r="B985" s="88">
        <v>921</v>
      </c>
      <c r="C985" s="31" t="s">
        <v>303</v>
      </c>
      <c r="D985" s="31" t="s">
        <v>306</v>
      </c>
      <c r="E985" s="24">
        <v>242</v>
      </c>
      <c r="F985" s="21"/>
      <c r="G985" s="47">
        <f>6-1.6</f>
        <v>4.4</v>
      </c>
      <c r="H985" s="73"/>
      <c r="I985" s="78"/>
      <c r="J985" s="78"/>
      <c r="K985" s="78"/>
      <c r="L985" s="78"/>
      <c r="M985" s="78"/>
      <c r="N985" s="78"/>
      <c r="O985" s="78"/>
      <c r="P985" s="78"/>
      <c r="Q985" s="78"/>
      <c r="R985" s="78"/>
      <c r="S985" s="78"/>
      <c r="T985" s="78"/>
      <c r="U985" s="78"/>
      <c r="V985" s="78"/>
      <c r="W985" s="78"/>
      <c r="X985" s="78"/>
      <c r="Y985" s="78"/>
      <c r="Z985" s="78"/>
      <c r="AA985" s="78"/>
      <c r="AB985" s="78"/>
    </row>
    <row r="986" spans="1:28" s="87" customFormat="1" ht="23.25" customHeight="1">
      <c r="A986" s="42" t="s">
        <v>225</v>
      </c>
      <c r="B986" s="88">
        <v>921</v>
      </c>
      <c r="C986" s="31" t="s">
        <v>303</v>
      </c>
      <c r="D986" s="31" t="s">
        <v>306</v>
      </c>
      <c r="E986" s="24">
        <v>244</v>
      </c>
      <c r="F986" s="21"/>
      <c r="G986" s="47">
        <f>163.7-6-154+5+1.6</f>
        <v>10.299999999999988</v>
      </c>
      <c r="H986" s="73"/>
      <c r="I986" s="78"/>
      <c r="J986" s="78"/>
      <c r="K986" s="78"/>
      <c r="L986" s="78"/>
      <c r="M986" s="78"/>
      <c r="N986" s="78"/>
      <c r="O986" s="78"/>
      <c r="P986" s="78"/>
      <c r="Q986" s="78"/>
      <c r="R986" s="78"/>
      <c r="S986" s="78"/>
      <c r="T986" s="78"/>
      <c r="U986" s="78"/>
      <c r="V986" s="78"/>
      <c r="W986" s="78"/>
      <c r="X986" s="78"/>
      <c r="Y986" s="78"/>
      <c r="Z986" s="78"/>
      <c r="AA986" s="78"/>
      <c r="AB986" s="78"/>
    </row>
    <row r="987" spans="1:28" s="87" customFormat="1" ht="22.5" customHeight="1">
      <c r="A987" s="43" t="s">
        <v>106</v>
      </c>
      <c r="B987" s="57">
        <v>921</v>
      </c>
      <c r="C987" s="44" t="s">
        <v>105</v>
      </c>
      <c r="D987" s="44"/>
      <c r="E987" s="44"/>
      <c r="F987" s="29"/>
      <c r="G987" s="50">
        <f>G990</f>
        <v>1734.9</v>
      </c>
      <c r="H987" s="73"/>
      <c r="I987" s="78"/>
      <c r="J987" s="78"/>
      <c r="K987" s="78"/>
      <c r="L987" s="78"/>
      <c r="M987" s="78"/>
      <c r="N987" s="78"/>
      <c r="O987" s="78"/>
      <c r="P987" s="78"/>
      <c r="Q987" s="78"/>
      <c r="R987" s="78"/>
      <c r="S987" s="78"/>
      <c r="T987" s="78"/>
      <c r="U987" s="78"/>
      <c r="V987" s="78"/>
      <c r="W987" s="78"/>
      <c r="X987" s="78"/>
      <c r="Y987" s="78"/>
      <c r="Z987" s="78"/>
      <c r="AA987" s="78"/>
      <c r="AB987" s="78"/>
    </row>
    <row r="988" spans="1:28" s="87" customFormat="1" ht="21.75" customHeight="1">
      <c r="A988" s="43" t="s">
        <v>496</v>
      </c>
      <c r="B988" s="57">
        <v>921</v>
      </c>
      <c r="C988" s="44" t="s">
        <v>27</v>
      </c>
      <c r="D988" s="44"/>
      <c r="E988" s="44"/>
      <c r="F988" s="29"/>
      <c r="G988" s="50">
        <f>G989</f>
        <v>1734.9</v>
      </c>
      <c r="H988" s="73"/>
      <c r="I988" s="78"/>
      <c r="J988" s="78"/>
      <c r="K988" s="78"/>
      <c r="L988" s="78"/>
      <c r="M988" s="78"/>
      <c r="N988" s="78"/>
      <c r="O988" s="78"/>
      <c r="P988" s="78"/>
      <c r="Q988" s="78"/>
      <c r="R988" s="78"/>
      <c r="S988" s="78"/>
      <c r="T988" s="78"/>
      <c r="U988" s="78"/>
      <c r="V988" s="78"/>
      <c r="W988" s="78"/>
      <c r="X988" s="78"/>
      <c r="Y988" s="78"/>
      <c r="Z988" s="78"/>
      <c r="AA988" s="78"/>
      <c r="AB988" s="78"/>
    </row>
    <row r="989" spans="1:28" s="87" customFormat="1" ht="11.25" customHeight="1">
      <c r="A989" s="30" t="s">
        <v>337</v>
      </c>
      <c r="B989" s="58">
        <v>921</v>
      </c>
      <c r="C989" s="31" t="s">
        <v>27</v>
      </c>
      <c r="D989" s="31" t="s">
        <v>338</v>
      </c>
      <c r="E989" s="31"/>
      <c r="F989" s="29"/>
      <c r="G989" s="47">
        <f>G990</f>
        <v>1734.9</v>
      </c>
      <c r="H989" s="73"/>
      <c r="I989" s="78"/>
      <c r="J989" s="78"/>
      <c r="K989" s="78"/>
      <c r="L989" s="78"/>
      <c r="M989" s="78"/>
      <c r="N989" s="78"/>
      <c r="O989" s="78"/>
      <c r="P989" s="78"/>
      <c r="Q989" s="78"/>
      <c r="R989" s="78"/>
      <c r="S989" s="78"/>
      <c r="T989" s="78"/>
      <c r="U989" s="78"/>
      <c r="V989" s="78"/>
      <c r="W989" s="78"/>
      <c r="X989" s="78"/>
      <c r="Y989" s="78"/>
      <c r="Z989" s="78"/>
      <c r="AA989" s="78"/>
      <c r="AB989" s="78"/>
    </row>
    <row r="990" spans="1:28" s="87" customFormat="1" ht="36" customHeight="1">
      <c r="A990" s="30" t="s">
        <v>266</v>
      </c>
      <c r="B990" s="88">
        <v>921</v>
      </c>
      <c r="C990" s="31" t="s">
        <v>27</v>
      </c>
      <c r="D990" s="31" t="s">
        <v>304</v>
      </c>
      <c r="E990" s="53"/>
      <c r="F990" s="21"/>
      <c r="G990" s="47">
        <f>G991</f>
        <v>1734.9</v>
      </c>
      <c r="H990" s="73"/>
      <c r="I990" s="78"/>
      <c r="J990" s="78"/>
      <c r="K990" s="78"/>
      <c r="L990" s="78"/>
      <c r="M990" s="78"/>
      <c r="N990" s="78"/>
      <c r="O990" s="78"/>
      <c r="P990" s="78"/>
      <c r="Q990" s="78"/>
      <c r="R990" s="78"/>
      <c r="S990" s="78"/>
      <c r="T990" s="78"/>
      <c r="U990" s="78"/>
      <c r="V990" s="78"/>
      <c r="W990" s="78"/>
      <c r="X990" s="78"/>
      <c r="Y990" s="78"/>
      <c r="Z990" s="78"/>
      <c r="AA990" s="78"/>
      <c r="AB990" s="78"/>
    </row>
    <row r="991" spans="1:28" s="87" customFormat="1" ht="24.75" customHeight="1">
      <c r="A991" s="42" t="s">
        <v>219</v>
      </c>
      <c r="B991" s="88">
        <v>921</v>
      </c>
      <c r="C991" s="31" t="s">
        <v>27</v>
      </c>
      <c r="D991" s="31" t="s">
        <v>304</v>
      </c>
      <c r="E991" s="31" t="s">
        <v>220</v>
      </c>
      <c r="F991" s="21"/>
      <c r="G991" s="47">
        <f>G992</f>
        <v>1734.9</v>
      </c>
      <c r="H991" s="73"/>
      <c r="I991" s="78"/>
      <c r="J991" s="78"/>
      <c r="K991" s="78"/>
      <c r="L991" s="78"/>
      <c r="M991" s="78"/>
      <c r="N991" s="78"/>
      <c r="O991" s="78"/>
      <c r="P991" s="78"/>
      <c r="Q991" s="78"/>
      <c r="R991" s="78"/>
      <c r="S991" s="78"/>
      <c r="T991" s="78"/>
      <c r="U991" s="78"/>
      <c r="V991" s="78"/>
      <c r="W991" s="78"/>
      <c r="X991" s="78"/>
      <c r="Y991" s="78"/>
      <c r="Z991" s="78"/>
      <c r="AA991" s="78"/>
      <c r="AB991" s="78"/>
    </row>
    <row r="992" spans="1:28" s="87" customFormat="1" ht="24.75" customHeight="1">
      <c r="A992" s="42" t="s">
        <v>221</v>
      </c>
      <c r="B992" s="88">
        <v>921</v>
      </c>
      <c r="C992" s="31" t="s">
        <v>27</v>
      </c>
      <c r="D992" s="31" t="s">
        <v>304</v>
      </c>
      <c r="E992" s="31" t="s">
        <v>222</v>
      </c>
      <c r="F992" s="21"/>
      <c r="G992" s="47">
        <f>G993</f>
        <v>1734.9</v>
      </c>
      <c r="H992" s="73"/>
      <c r="I992" s="78"/>
      <c r="J992" s="78"/>
      <c r="K992" s="78"/>
      <c r="L992" s="78"/>
      <c r="M992" s="78"/>
      <c r="N992" s="78"/>
      <c r="O992" s="78"/>
      <c r="P992" s="78"/>
      <c r="Q992" s="78"/>
      <c r="R992" s="78"/>
      <c r="S992" s="78"/>
      <c r="T992" s="78"/>
      <c r="U992" s="78"/>
      <c r="V992" s="78"/>
      <c r="W992" s="78"/>
      <c r="X992" s="78"/>
      <c r="Y992" s="78"/>
      <c r="Z992" s="78"/>
      <c r="AA992" s="78"/>
      <c r="AB992" s="78"/>
    </row>
    <row r="993" spans="1:28" s="87" customFormat="1" ht="23.25" customHeight="1">
      <c r="A993" s="42" t="s">
        <v>225</v>
      </c>
      <c r="B993" s="88">
        <v>921</v>
      </c>
      <c r="C993" s="31" t="s">
        <v>27</v>
      </c>
      <c r="D993" s="31" t="s">
        <v>304</v>
      </c>
      <c r="E993" s="31" t="s">
        <v>226</v>
      </c>
      <c r="F993" s="21"/>
      <c r="G993" s="47">
        <v>1734.9</v>
      </c>
      <c r="H993" s="73"/>
      <c r="I993" s="78"/>
      <c r="J993" s="78"/>
      <c r="K993" s="78"/>
      <c r="L993" s="78"/>
      <c r="M993" s="78"/>
      <c r="N993" s="78"/>
      <c r="O993" s="78"/>
      <c r="P993" s="78"/>
      <c r="Q993" s="78"/>
      <c r="R993" s="78"/>
      <c r="S993" s="78"/>
      <c r="T993" s="78"/>
      <c r="U993" s="78"/>
      <c r="V993" s="78"/>
      <c r="W993" s="78"/>
      <c r="X993" s="78"/>
      <c r="Y993" s="78"/>
      <c r="Z993" s="78"/>
      <c r="AA993" s="78"/>
      <c r="AB993" s="78"/>
    </row>
    <row r="994" spans="1:28" s="87" customFormat="1" ht="11.25" customHeight="1">
      <c r="A994" s="43" t="s">
        <v>104</v>
      </c>
      <c r="B994" s="57">
        <v>921</v>
      </c>
      <c r="C994" s="44" t="s">
        <v>334</v>
      </c>
      <c r="D994" s="44"/>
      <c r="E994" s="45"/>
      <c r="F994" s="92"/>
      <c r="G994" s="50">
        <f aca="true" t="shared" si="3" ref="G994:G1000">G995</f>
        <v>1873</v>
      </c>
      <c r="H994" s="73"/>
      <c r="I994" s="78"/>
      <c r="J994" s="78"/>
      <c r="K994" s="78"/>
      <c r="L994" s="78"/>
      <c r="M994" s="78"/>
      <c r="N994" s="78"/>
      <c r="O994" s="78"/>
      <c r="P994" s="78"/>
      <c r="Q994" s="78"/>
      <c r="R994" s="78"/>
      <c r="S994" s="78"/>
      <c r="T994" s="78"/>
      <c r="U994" s="78"/>
      <c r="V994" s="78"/>
      <c r="W994" s="78"/>
      <c r="X994" s="78"/>
      <c r="Y994" s="78"/>
      <c r="Z994" s="78"/>
      <c r="AA994" s="78"/>
      <c r="AB994" s="78"/>
    </row>
    <row r="995" spans="1:28" s="87" customFormat="1" ht="12.75" customHeight="1">
      <c r="A995" s="43" t="s">
        <v>394</v>
      </c>
      <c r="B995" s="57">
        <v>921</v>
      </c>
      <c r="C995" s="44" t="s">
        <v>395</v>
      </c>
      <c r="D995" s="44"/>
      <c r="E995" s="44"/>
      <c r="F995" s="92"/>
      <c r="G995" s="50">
        <f t="shared" si="3"/>
        <v>1873</v>
      </c>
      <c r="H995" s="73"/>
      <c r="I995" s="78"/>
      <c r="J995" s="78"/>
      <c r="K995" s="78"/>
      <c r="L995" s="78"/>
      <c r="M995" s="78"/>
      <c r="N995" s="78"/>
      <c r="O995" s="78"/>
      <c r="P995" s="78"/>
      <c r="Q995" s="78"/>
      <c r="R995" s="78"/>
      <c r="S995" s="78"/>
      <c r="T995" s="78"/>
      <c r="U995" s="78"/>
      <c r="V995" s="78"/>
      <c r="W995" s="78"/>
      <c r="X995" s="78"/>
      <c r="Y995" s="78"/>
      <c r="Z995" s="78"/>
      <c r="AA995" s="78"/>
      <c r="AB995" s="78"/>
    </row>
    <row r="996" spans="1:28" s="87" customFormat="1" ht="12" customHeight="1">
      <c r="A996" s="30" t="s">
        <v>510</v>
      </c>
      <c r="B996" s="88">
        <v>921</v>
      </c>
      <c r="C996" s="31" t="s">
        <v>395</v>
      </c>
      <c r="D996" s="31" t="s">
        <v>511</v>
      </c>
      <c r="E996" s="31"/>
      <c r="F996" s="103"/>
      <c r="G996" s="47">
        <f t="shared" si="3"/>
        <v>1873</v>
      </c>
      <c r="H996" s="73"/>
      <c r="I996" s="78"/>
      <c r="J996" s="78"/>
      <c r="K996" s="78"/>
      <c r="L996" s="78"/>
      <c r="M996" s="78"/>
      <c r="N996" s="78"/>
      <c r="O996" s="78"/>
      <c r="P996" s="78"/>
      <c r="Q996" s="78"/>
      <c r="R996" s="78"/>
      <c r="S996" s="78"/>
      <c r="T996" s="78"/>
      <c r="U996" s="78"/>
      <c r="V996" s="78"/>
      <c r="W996" s="78"/>
      <c r="X996" s="78"/>
      <c r="Y996" s="78"/>
      <c r="Z996" s="78"/>
      <c r="AA996" s="78"/>
      <c r="AB996" s="78"/>
    </row>
    <row r="997" spans="1:28" s="87" customFormat="1" ht="12.75" customHeight="1">
      <c r="A997" s="30" t="s">
        <v>512</v>
      </c>
      <c r="B997" s="88">
        <v>921</v>
      </c>
      <c r="C997" s="31" t="s">
        <v>395</v>
      </c>
      <c r="D997" s="31" t="s">
        <v>513</v>
      </c>
      <c r="E997" s="31"/>
      <c r="F997" s="103"/>
      <c r="G997" s="47">
        <f t="shared" si="3"/>
        <v>1873</v>
      </c>
      <c r="H997" s="73"/>
      <c r="I997" s="78"/>
      <c r="J997" s="78"/>
      <c r="K997" s="78"/>
      <c r="L997" s="78"/>
      <c r="M997" s="78"/>
      <c r="N997" s="78"/>
      <c r="O997" s="78"/>
      <c r="P997" s="78"/>
      <c r="Q997" s="78"/>
      <c r="R997" s="78"/>
      <c r="S997" s="78"/>
      <c r="T997" s="78"/>
      <c r="U997" s="78"/>
      <c r="V997" s="78"/>
      <c r="W997" s="78"/>
      <c r="X997" s="78"/>
      <c r="Y997" s="78"/>
      <c r="Z997" s="78"/>
      <c r="AA997" s="78"/>
      <c r="AB997" s="78"/>
    </row>
    <row r="998" spans="1:28" s="87" customFormat="1" ht="23.25" customHeight="1">
      <c r="A998" s="30" t="s">
        <v>514</v>
      </c>
      <c r="B998" s="88">
        <v>921</v>
      </c>
      <c r="C998" s="31" t="s">
        <v>395</v>
      </c>
      <c r="D998" s="31" t="s">
        <v>515</v>
      </c>
      <c r="E998" s="31"/>
      <c r="F998" s="103"/>
      <c r="G998" s="47">
        <f t="shared" si="3"/>
        <v>1873</v>
      </c>
      <c r="H998" s="73"/>
      <c r="I998" s="78"/>
      <c r="J998" s="78"/>
      <c r="K998" s="78"/>
      <c r="L998" s="78"/>
      <c r="M998" s="78"/>
      <c r="N998" s="78"/>
      <c r="O998" s="78"/>
      <c r="P998" s="78"/>
      <c r="Q998" s="78"/>
      <c r="R998" s="78"/>
      <c r="S998" s="78"/>
      <c r="T998" s="78"/>
      <c r="U998" s="78"/>
      <c r="V998" s="78"/>
      <c r="W998" s="78"/>
      <c r="X998" s="78"/>
      <c r="Y998" s="78"/>
      <c r="Z998" s="78"/>
      <c r="AA998" s="78"/>
      <c r="AB998" s="78"/>
    </row>
    <row r="999" spans="1:28" s="87" customFormat="1" ht="22.5" customHeight="1">
      <c r="A999" s="30" t="s">
        <v>219</v>
      </c>
      <c r="B999" s="88">
        <v>921</v>
      </c>
      <c r="C999" s="31" t="s">
        <v>395</v>
      </c>
      <c r="D999" s="31" t="s">
        <v>515</v>
      </c>
      <c r="E999" s="31" t="s">
        <v>220</v>
      </c>
      <c r="F999" s="103"/>
      <c r="G999" s="47">
        <f t="shared" si="3"/>
        <v>1873</v>
      </c>
      <c r="H999" s="73"/>
      <c r="I999" s="78"/>
      <c r="J999" s="78"/>
      <c r="K999" s="78"/>
      <c r="L999" s="78"/>
      <c r="M999" s="78"/>
      <c r="N999" s="78"/>
      <c r="O999" s="78"/>
      <c r="P999" s="78"/>
      <c r="Q999" s="78"/>
      <c r="R999" s="78"/>
      <c r="S999" s="78"/>
      <c r="T999" s="78"/>
      <c r="U999" s="78"/>
      <c r="V999" s="78"/>
      <c r="W999" s="78"/>
      <c r="X999" s="78"/>
      <c r="Y999" s="78"/>
      <c r="Z999" s="78"/>
      <c r="AA999" s="78"/>
      <c r="AB999" s="78"/>
    </row>
    <row r="1000" spans="1:28" s="87" customFormat="1" ht="22.5" customHeight="1">
      <c r="A1000" s="30" t="s">
        <v>221</v>
      </c>
      <c r="B1000" s="88">
        <v>921</v>
      </c>
      <c r="C1000" s="31" t="s">
        <v>395</v>
      </c>
      <c r="D1000" s="31" t="s">
        <v>515</v>
      </c>
      <c r="E1000" s="31" t="s">
        <v>222</v>
      </c>
      <c r="F1000" s="103"/>
      <c r="G1000" s="47">
        <f t="shared" si="3"/>
        <v>1873</v>
      </c>
      <c r="H1000" s="73"/>
      <c r="I1000" s="78"/>
      <c r="J1000" s="78"/>
      <c r="K1000" s="78"/>
      <c r="L1000" s="78"/>
      <c r="M1000" s="78"/>
      <c r="N1000" s="78"/>
      <c r="O1000" s="78"/>
      <c r="P1000" s="78"/>
      <c r="Q1000" s="78"/>
      <c r="R1000" s="78"/>
      <c r="S1000" s="78"/>
      <c r="T1000" s="78"/>
      <c r="U1000" s="78"/>
      <c r="V1000" s="78"/>
      <c r="W1000" s="78"/>
      <c r="X1000" s="78"/>
      <c r="Y1000" s="78"/>
      <c r="Z1000" s="78"/>
      <c r="AA1000" s="78"/>
      <c r="AB1000" s="78"/>
    </row>
    <row r="1001" spans="1:28" s="87" customFormat="1" ht="21.75" customHeight="1">
      <c r="A1001" s="30" t="s">
        <v>225</v>
      </c>
      <c r="B1001" s="88">
        <v>921</v>
      </c>
      <c r="C1001" s="31" t="s">
        <v>395</v>
      </c>
      <c r="D1001" s="31" t="s">
        <v>515</v>
      </c>
      <c r="E1001" s="31" t="s">
        <v>226</v>
      </c>
      <c r="F1001" s="103"/>
      <c r="G1001" s="47">
        <v>1873</v>
      </c>
      <c r="H1001" s="73"/>
      <c r="I1001" s="78"/>
      <c r="J1001" s="78"/>
      <c r="K1001" s="78"/>
      <c r="L1001" s="78"/>
      <c r="M1001" s="78"/>
      <c r="N1001" s="78"/>
      <c r="O1001" s="78"/>
      <c r="P1001" s="78"/>
      <c r="Q1001" s="78"/>
      <c r="R1001" s="78"/>
      <c r="S1001" s="78"/>
      <c r="T1001" s="78"/>
      <c r="U1001" s="78"/>
      <c r="V1001" s="78"/>
      <c r="W1001" s="78"/>
      <c r="X1001" s="78"/>
      <c r="Y1001" s="78"/>
      <c r="Z1001" s="78"/>
      <c r="AA1001" s="78"/>
      <c r="AB1001" s="78"/>
    </row>
    <row r="1002" spans="1:28" s="87" customFormat="1" ht="12.75" customHeight="1">
      <c r="A1002" s="55" t="s">
        <v>132</v>
      </c>
      <c r="B1002" s="29">
        <v>921</v>
      </c>
      <c r="C1002" s="44" t="s">
        <v>342</v>
      </c>
      <c r="D1002" s="44"/>
      <c r="E1002" s="44"/>
      <c r="F1002" s="41" t="e">
        <f>#REF!+F1018+#REF!+F1020</f>
        <v>#REF!</v>
      </c>
      <c r="G1002" s="50">
        <f>G1003</f>
        <v>810.4000000000001</v>
      </c>
      <c r="H1002" s="73"/>
      <c r="I1002" s="78"/>
      <c r="J1002" s="78"/>
      <c r="K1002" s="78"/>
      <c r="L1002" s="78"/>
      <c r="M1002" s="78"/>
      <c r="N1002" s="78"/>
      <c r="O1002" s="78"/>
      <c r="P1002" s="78"/>
      <c r="Q1002" s="78"/>
      <c r="R1002" s="78"/>
      <c r="S1002" s="78"/>
      <c r="T1002" s="78"/>
      <c r="U1002" s="78"/>
      <c r="V1002" s="78"/>
      <c r="W1002" s="78"/>
      <c r="X1002" s="78"/>
      <c r="Y1002" s="78"/>
      <c r="Z1002" s="78"/>
      <c r="AA1002" s="78"/>
      <c r="AB1002" s="78"/>
    </row>
    <row r="1003" spans="1:28" s="87" customFormat="1" ht="11.25" customHeight="1">
      <c r="A1003" s="55" t="s">
        <v>93</v>
      </c>
      <c r="B1003" s="57">
        <v>921</v>
      </c>
      <c r="C1003" s="44" t="s">
        <v>94</v>
      </c>
      <c r="D1003" s="44"/>
      <c r="E1003" s="44"/>
      <c r="F1003" s="29" t="e">
        <f>F1004+#REF!</f>
        <v>#REF!</v>
      </c>
      <c r="G1003" s="50">
        <f>G1004+G1008+G1012</f>
        <v>810.4000000000001</v>
      </c>
      <c r="H1003" s="73"/>
      <c r="I1003" s="78"/>
      <c r="J1003" s="78"/>
      <c r="K1003" s="78"/>
      <c r="L1003" s="78"/>
      <c r="M1003" s="78"/>
      <c r="N1003" s="78"/>
      <c r="O1003" s="78"/>
      <c r="P1003" s="78"/>
      <c r="Q1003" s="78"/>
      <c r="R1003" s="78"/>
      <c r="S1003" s="78"/>
      <c r="T1003" s="78"/>
      <c r="U1003" s="78"/>
      <c r="V1003" s="78"/>
      <c r="W1003" s="78"/>
      <c r="X1003" s="78"/>
      <c r="Y1003" s="78"/>
      <c r="Z1003" s="78"/>
      <c r="AA1003" s="78"/>
      <c r="AB1003" s="78"/>
    </row>
    <row r="1004" spans="1:28" s="87" customFormat="1" ht="21.75" customHeight="1">
      <c r="A1004" s="49" t="s">
        <v>163</v>
      </c>
      <c r="B1004" s="58">
        <v>921</v>
      </c>
      <c r="C1004" s="31" t="s">
        <v>94</v>
      </c>
      <c r="D1004" s="31" t="s">
        <v>362</v>
      </c>
      <c r="E1004" s="31"/>
      <c r="F1004" s="21">
        <v>580</v>
      </c>
      <c r="G1004" s="47">
        <f>G1007</f>
        <v>203.2</v>
      </c>
      <c r="H1004" s="73"/>
      <c r="I1004" s="78"/>
      <c r="J1004" s="78"/>
      <c r="K1004" s="78"/>
      <c r="L1004" s="78"/>
      <c r="M1004" s="78"/>
      <c r="N1004" s="78"/>
      <c r="O1004" s="78"/>
      <c r="P1004" s="78"/>
      <c r="Q1004" s="78"/>
      <c r="R1004" s="78"/>
      <c r="S1004" s="78"/>
      <c r="T1004" s="78"/>
      <c r="U1004" s="78"/>
      <c r="V1004" s="78"/>
      <c r="W1004" s="78"/>
      <c r="X1004" s="78"/>
      <c r="Y1004" s="78"/>
      <c r="Z1004" s="78"/>
      <c r="AA1004" s="78"/>
      <c r="AB1004" s="78"/>
    </row>
    <row r="1005" spans="1:28" s="87" customFormat="1" ht="22.5" customHeight="1">
      <c r="A1005" s="42" t="s">
        <v>219</v>
      </c>
      <c r="B1005" s="58">
        <v>921</v>
      </c>
      <c r="C1005" s="31" t="s">
        <v>94</v>
      </c>
      <c r="D1005" s="31" t="s">
        <v>362</v>
      </c>
      <c r="E1005" s="31" t="s">
        <v>220</v>
      </c>
      <c r="F1005" s="21"/>
      <c r="G1005" s="47">
        <f>G1006</f>
        <v>203.2</v>
      </c>
      <c r="H1005" s="73"/>
      <c r="I1005" s="78"/>
      <c r="J1005" s="78"/>
      <c r="K1005" s="78"/>
      <c r="L1005" s="78"/>
      <c r="M1005" s="78"/>
      <c r="N1005" s="78"/>
      <c r="O1005" s="78"/>
      <c r="P1005" s="78"/>
      <c r="Q1005" s="78"/>
      <c r="R1005" s="78"/>
      <c r="S1005" s="78"/>
      <c r="T1005" s="78"/>
      <c r="U1005" s="78"/>
      <c r="V1005" s="78"/>
      <c r="W1005" s="78"/>
      <c r="X1005" s="78"/>
      <c r="Y1005" s="78"/>
      <c r="Z1005" s="78"/>
      <c r="AA1005" s="78"/>
      <c r="AB1005" s="78"/>
    </row>
    <row r="1006" spans="1:28" s="87" customFormat="1" ht="21" customHeight="1">
      <c r="A1006" s="42" t="s">
        <v>221</v>
      </c>
      <c r="B1006" s="58">
        <v>921</v>
      </c>
      <c r="C1006" s="31" t="s">
        <v>94</v>
      </c>
      <c r="D1006" s="31" t="s">
        <v>362</v>
      </c>
      <c r="E1006" s="31" t="s">
        <v>222</v>
      </c>
      <c r="F1006" s="21"/>
      <c r="G1006" s="47">
        <f>G1007</f>
        <v>203.2</v>
      </c>
      <c r="H1006" s="73"/>
      <c r="I1006" s="78"/>
      <c r="J1006" s="78"/>
      <c r="K1006" s="78"/>
      <c r="L1006" s="78"/>
      <c r="M1006" s="78"/>
      <c r="N1006" s="78"/>
      <c r="O1006" s="78"/>
      <c r="P1006" s="78"/>
      <c r="Q1006" s="78"/>
      <c r="R1006" s="78"/>
      <c r="S1006" s="78"/>
      <c r="T1006" s="78"/>
      <c r="U1006" s="78"/>
      <c r="V1006" s="78"/>
      <c r="W1006" s="78"/>
      <c r="X1006" s="78"/>
      <c r="Y1006" s="78"/>
      <c r="Z1006" s="78"/>
      <c r="AA1006" s="78"/>
      <c r="AB1006" s="78"/>
    </row>
    <row r="1007" spans="1:28" s="87" customFormat="1" ht="21" customHeight="1">
      <c r="A1007" s="42" t="s">
        <v>225</v>
      </c>
      <c r="B1007" s="58">
        <v>921</v>
      </c>
      <c r="C1007" s="31" t="s">
        <v>94</v>
      </c>
      <c r="D1007" s="31" t="s">
        <v>362</v>
      </c>
      <c r="E1007" s="31" t="s">
        <v>226</v>
      </c>
      <c r="F1007" s="21">
        <v>580</v>
      </c>
      <c r="G1007" s="47">
        <v>203.2</v>
      </c>
      <c r="H1007" s="78"/>
      <c r="I1007" s="78"/>
      <c r="J1007" s="78"/>
      <c r="K1007" s="78"/>
      <c r="L1007" s="78"/>
      <c r="M1007" s="78"/>
      <c r="N1007" s="78"/>
      <c r="O1007" s="78"/>
      <c r="P1007" s="78"/>
      <c r="Q1007" s="78"/>
      <c r="R1007" s="78"/>
      <c r="S1007" s="78"/>
      <c r="T1007" s="78"/>
      <c r="U1007" s="78"/>
      <c r="V1007" s="78"/>
      <c r="W1007" s="78"/>
      <c r="X1007" s="78"/>
      <c r="Y1007" s="78"/>
      <c r="Z1007" s="78"/>
      <c r="AA1007" s="78"/>
      <c r="AB1007" s="78"/>
    </row>
    <row r="1008" spans="1:28" s="87" customFormat="1" ht="12.75" customHeight="1">
      <c r="A1008" s="49" t="s">
        <v>95</v>
      </c>
      <c r="B1008" s="58">
        <v>921</v>
      </c>
      <c r="C1008" s="31" t="s">
        <v>94</v>
      </c>
      <c r="D1008" s="21">
        <v>6000500</v>
      </c>
      <c r="E1008" s="51"/>
      <c r="F1008" s="21"/>
      <c r="G1008" s="47">
        <f>G1011</f>
        <v>388</v>
      </c>
      <c r="H1008" s="73"/>
      <c r="I1008" s="78"/>
      <c r="J1008" s="78"/>
      <c r="K1008" s="78"/>
      <c r="L1008" s="78"/>
      <c r="M1008" s="78"/>
      <c r="N1008" s="78"/>
      <c r="O1008" s="78"/>
      <c r="P1008" s="78"/>
      <c r="Q1008" s="78"/>
      <c r="R1008" s="78"/>
      <c r="S1008" s="78"/>
      <c r="T1008" s="78"/>
      <c r="U1008" s="78"/>
      <c r="V1008" s="78"/>
      <c r="W1008" s="78"/>
      <c r="X1008" s="78"/>
      <c r="Y1008" s="78"/>
      <c r="Z1008" s="78"/>
      <c r="AA1008" s="78"/>
      <c r="AB1008" s="78"/>
    </row>
    <row r="1009" spans="1:28" s="87" customFormat="1" ht="23.25" customHeight="1">
      <c r="A1009" s="42" t="s">
        <v>219</v>
      </c>
      <c r="B1009" s="58">
        <v>921</v>
      </c>
      <c r="C1009" s="31" t="s">
        <v>94</v>
      </c>
      <c r="D1009" s="21">
        <v>6000500</v>
      </c>
      <c r="E1009" s="31" t="s">
        <v>220</v>
      </c>
      <c r="F1009" s="21"/>
      <c r="G1009" s="47">
        <f>G1010</f>
        <v>388</v>
      </c>
      <c r="H1009" s="73"/>
      <c r="I1009" s="78"/>
      <c r="J1009" s="78"/>
      <c r="K1009" s="78"/>
      <c r="L1009" s="78"/>
      <c r="M1009" s="78"/>
      <c r="N1009" s="78"/>
      <c r="O1009" s="78"/>
      <c r="P1009" s="78"/>
      <c r="Q1009" s="78"/>
      <c r="R1009" s="78"/>
      <c r="S1009" s="78"/>
      <c r="T1009" s="78"/>
      <c r="U1009" s="78"/>
      <c r="V1009" s="78"/>
      <c r="W1009" s="78"/>
      <c r="X1009" s="78"/>
      <c r="Y1009" s="78"/>
      <c r="Z1009" s="78"/>
      <c r="AA1009" s="78"/>
      <c r="AB1009" s="78"/>
    </row>
    <row r="1010" spans="1:28" s="87" customFormat="1" ht="23.25" customHeight="1">
      <c r="A1010" s="42" t="s">
        <v>221</v>
      </c>
      <c r="B1010" s="58">
        <v>921</v>
      </c>
      <c r="C1010" s="31" t="s">
        <v>94</v>
      </c>
      <c r="D1010" s="21">
        <v>6000500</v>
      </c>
      <c r="E1010" s="31" t="s">
        <v>222</v>
      </c>
      <c r="F1010" s="21"/>
      <c r="G1010" s="47">
        <f>G1011</f>
        <v>388</v>
      </c>
      <c r="H1010" s="73"/>
      <c r="I1010" s="78"/>
      <c r="J1010" s="78"/>
      <c r="K1010" s="78"/>
      <c r="L1010" s="78"/>
      <c r="M1010" s="78"/>
      <c r="N1010" s="78"/>
      <c r="O1010" s="78"/>
      <c r="P1010" s="78"/>
      <c r="Q1010" s="78"/>
      <c r="R1010" s="78"/>
      <c r="S1010" s="78"/>
      <c r="T1010" s="78"/>
      <c r="U1010" s="78"/>
      <c r="V1010" s="78"/>
      <c r="W1010" s="78"/>
      <c r="X1010" s="78"/>
      <c r="Y1010" s="78"/>
      <c r="Z1010" s="78"/>
      <c r="AA1010" s="78"/>
      <c r="AB1010" s="78"/>
    </row>
    <row r="1011" spans="1:28" s="87" customFormat="1" ht="22.5" customHeight="1">
      <c r="A1011" s="42" t="s">
        <v>225</v>
      </c>
      <c r="B1011" s="58">
        <v>921</v>
      </c>
      <c r="C1011" s="31" t="s">
        <v>94</v>
      </c>
      <c r="D1011" s="31" t="s">
        <v>109</v>
      </c>
      <c r="E1011" s="31" t="s">
        <v>226</v>
      </c>
      <c r="F1011" s="21"/>
      <c r="G1011" s="47">
        <f>700-160-250-200+200-100+100+100-2</f>
        <v>388</v>
      </c>
      <c r="H1011" s="73"/>
      <c r="I1011" s="78"/>
      <c r="J1011" s="78"/>
      <c r="K1011" s="78"/>
      <c r="L1011" s="78"/>
      <c r="M1011" s="78"/>
      <c r="N1011" s="78"/>
      <c r="O1011" s="78"/>
      <c r="P1011" s="78"/>
      <c r="Q1011" s="78"/>
      <c r="R1011" s="78"/>
      <c r="S1011" s="78"/>
      <c r="T1011" s="78"/>
      <c r="U1011" s="78"/>
      <c r="V1011" s="78"/>
      <c r="W1011" s="78"/>
      <c r="X1011" s="78"/>
      <c r="Y1011" s="78"/>
      <c r="Z1011" s="78"/>
      <c r="AA1011" s="78"/>
      <c r="AB1011" s="78"/>
    </row>
    <row r="1012" spans="1:28" s="87" customFormat="1" ht="13.5" customHeight="1">
      <c r="A1012" s="30" t="s">
        <v>337</v>
      </c>
      <c r="B1012" s="58">
        <v>921</v>
      </c>
      <c r="C1012" s="31" t="s">
        <v>94</v>
      </c>
      <c r="D1012" s="31" t="s">
        <v>338</v>
      </c>
      <c r="E1012" s="31"/>
      <c r="F1012" s="21" t="e">
        <f>G1012+#REF!</f>
        <v>#REF!</v>
      </c>
      <c r="G1012" s="47">
        <f>G1013</f>
        <v>219.2</v>
      </c>
      <c r="H1012" s="73"/>
      <c r="I1012" s="78"/>
      <c r="J1012" s="78"/>
      <c r="K1012" s="78"/>
      <c r="L1012" s="78"/>
      <c r="M1012" s="78"/>
      <c r="N1012" s="78"/>
      <c r="O1012" s="78"/>
      <c r="P1012" s="78"/>
      <c r="Q1012" s="78"/>
      <c r="R1012" s="78"/>
      <c r="S1012" s="78"/>
      <c r="T1012" s="78"/>
      <c r="U1012" s="78"/>
      <c r="V1012" s="78"/>
      <c r="W1012" s="78"/>
      <c r="X1012" s="78"/>
      <c r="Y1012" s="78"/>
      <c r="Z1012" s="78"/>
      <c r="AA1012" s="78"/>
      <c r="AB1012" s="78"/>
    </row>
    <row r="1013" spans="1:28" s="87" customFormat="1" ht="15" customHeight="1">
      <c r="A1013" s="49" t="s">
        <v>408</v>
      </c>
      <c r="B1013" s="58">
        <v>921</v>
      </c>
      <c r="C1013" s="31" t="s">
        <v>94</v>
      </c>
      <c r="D1013" s="31" t="s">
        <v>92</v>
      </c>
      <c r="E1013" s="31"/>
      <c r="F1013" s="21"/>
      <c r="G1013" s="47">
        <f>G1014</f>
        <v>219.2</v>
      </c>
      <c r="H1013" s="73"/>
      <c r="I1013" s="78"/>
      <c r="J1013" s="78"/>
      <c r="K1013" s="78"/>
      <c r="L1013" s="78"/>
      <c r="M1013" s="78"/>
      <c r="N1013" s="78"/>
      <c r="O1013" s="78"/>
      <c r="P1013" s="78"/>
      <c r="Q1013" s="78"/>
      <c r="R1013" s="78"/>
      <c r="S1013" s="78"/>
      <c r="T1013" s="78"/>
      <c r="U1013" s="78"/>
      <c r="V1013" s="78"/>
      <c r="W1013" s="78"/>
      <c r="X1013" s="78"/>
      <c r="Y1013" s="78"/>
      <c r="Z1013" s="78"/>
      <c r="AA1013" s="78"/>
      <c r="AB1013" s="78"/>
    </row>
    <row r="1014" spans="1:28" s="87" customFormat="1" ht="13.5" customHeight="1">
      <c r="A1014" s="42" t="s">
        <v>359</v>
      </c>
      <c r="B1014" s="58">
        <v>921</v>
      </c>
      <c r="C1014" s="31" t="s">
        <v>94</v>
      </c>
      <c r="D1014" s="31" t="s">
        <v>360</v>
      </c>
      <c r="E1014" s="31"/>
      <c r="F1014" s="21"/>
      <c r="G1014" s="47">
        <f>G1015</f>
        <v>219.2</v>
      </c>
      <c r="H1014" s="73"/>
      <c r="I1014" s="78"/>
      <c r="J1014" s="78"/>
      <c r="K1014" s="78"/>
      <c r="L1014" s="78"/>
      <c r="M1014" s="78"/>
      <c r="N1014" s="78"/>
      <c r="O1014" s="78"/>
      <c r="P1014" s="78"/>
      <c r="Q1014" s="78"/>
      <c r="R1014" s="78"/>
      <c r="S1014" s="78"/>
      <c r="T1014" s="78"/>
      <c r="U1014" s="78"/>
      <c r="V1014" s="78"/>
      <c r="W1014" s="78"/>
      <c r="X1014" s="78"/>
      <c r="Y1014" s="78"/>
      <c r="Z1014" s="78"/>
      <c r="AA1014" s="78"/>
      <c r="AB1014" s="78"/>
    </row>
    <row r="1015" spans="1:28" s="87" customFormat="1" ht="20.25" customHeight="1">
      <c r="A1015" s="42" t="s">
        <v>219</v>
      </c>
      <c r="B1015" s="58">
        <v>921</v>
      </c>
      <c r="C1015" s="31" t="s">
        <v>94</v>
      </c>
      <c r="D1015" s="31" t="s">
        <v>360</v>
      </c>
      <c r="E1015" s="31" t="s">
        <v>220</v>
      </c>
      <c r="F1015" s="21"/>
      <c r="G1015" s="47">
        <f>G1016</f>
        <v>219.2</v>
      </c>
      <c r="H1015" s="73"/>
      <c r="I1015" s="78"/>
      <c r="J1015" s="78"/>
      <c r="K1015" s="78"/>
      <c r="L1015" s="78"/>
      <c r="M1015" s="78"/>
      <c r="N1015" s="78"/>
      <c r="O1015" s="78"/>
      <c r="P1015" s="78"/>
      <c r="Q1015" s="78"/>
      <c r="R1015" s="78"/>
      <c r="S1015" s="78"/>
      <c r="T1015" s="78"/>
      <c r="U1015" s="78"/>
      <c r="V1015" s="78"/>
      <c r="W1015" s="78"/>
      <c r="X1015" s="78"/>
      <c r="Y1015" s="78"/>
      <c r="Z1015" s="78"/>
      <c r="AA1015" s="78"/>
      <c r="AB1015" s="78"/>
    </row>
    <row r="1016" spans="1:28" s="87" customFormat="1" ht="20.25" customHeight="1">
      <c r="A1016" s="42" t="s">
        <v>221</v>
      </c>
      <c r="B1016" s="58">
        <v>921</v>
      </c>
      <c r="C1016" s="31" t="s">
        <v>94</v>
      </c>
      <c r="D1016" s="31" t="s">
        <v>360</v>
      </c>
      <c r="E1016" s="31" t="s">
        <v>222</v>
      </c>
      <c r="F1016" s="21"/>
      <c r="G1016" s="47">
        <f>G1017</f>
        <v>219.2</v>
      </c>
      <c r="H1016" s="73"/>
      <c r="I1016" s="78"/>
      <c r="J1016" s="78"/>
      <c r="K1016" s="78"/>
      <c r="L1016" s="78"/>
      <c r="M1016" s="78"/>
      <c r="N1016" s="78"/>
      <c r="O1016" s="78"/>
      <c r="P1016" s="78"/>
      <c r="Q1016" s="78"/>
      <c r="R1016" s="78"/>
      <c r="S1016" s="78"/>
      <c r="T1016" s="78"/>
      <c r="U1016" s="78"/>
      <c r="V1016" s="78"/>
      <c r="W1016" s="78"/>
      <c r="X1016" s="78"/>
      <c r="Y1016" s="78"/>
      <c r="Z1016" s="78"/>
      <c r="AA1016" s="78"/>
      <c r="AB1016" s="78"/>
    </row>
    <row r="1017" spans="1:28" s="87" customFormat="1" ht="20.25" customHeight="1">
      <c r="A1017" s="42" t="s">
        <v>225</v>
      </c>
      <c r="B1017" s="58">
        <v>921</v>
      </c>
      <c r="C1017" s="31" t="s">
        <v>94</v>
      </c>
      <c r="D1017" s="31" t="s">
        <v>360</v>
      </c>
      <c r="E1017" s="31" t="s">
        <v>226</v>
      </c>
      <c r="F1017" s="21"/>
      <c r="G1017" s="47">
        <v>219.2</v>
      </c>
      <c r="H1017" s="73"/>
      <c r="I1017" s="78"/>
      <c r="J1017" s="78"/>
      <c r="K1017" s="78"/>
      <c r="L1017" s="78"/>
      <c r="M1017" s="78"/>
      <c r="N1017" s="78"/>
      <c r="O1017" s="78"/>
      <c r="P1017" s="78"/>
      <c r="Q1017" s="78"/>
      <c r="R1017" s="78"/>
      <c r="S1017" s="78"/>
      <c r="T1017" s="78"/>
      <c r="U1017" s="78"/>
      <c r="V1017" s="78"/>
      <c r="W1017" s="78"/>
      <c r="X1017" s="78"/>
      <c r="Y1017" s="78"/>
      <c r="Z1017" s="78"/>
      <c r="AA1017" s="78"/>
      <c r="AB1017" s="78"/>
    </row>
    <row r="1018" spans="1:28" s="87" customFormat="1" ht="21.75" customHeight="1">
      <c r="A1018" s="139" t="s">
        <v>25</v>
      </c>
      <c r="B1018" s="140"/>
      <c r="C1018" s="140"/>
      <c r="D1018" s="141"/>
      <c r="E1018" s="141"/>
      <c r="F1018" s="142" t="e">
        <f>F12+#REF!+F356+#REF!+F547+#REF!+F249+F304+F942+F833+0.2</f>
        <v>#REF!</v>
      </c>
      <c r="G1018" s="142">
        <f>G12+G249+G304+G356+G547+G681+G833+G942+G226</f>
        <v>459558.5</v>
      </c>
      <c r="H1018" s="73"/>
      <c r="I1018" s="78"/>
      <c r="J1018" s="78"/>
      <c r="K1018" s="78"/>
      <c r="L1018" s="78"/>
      <c r="M1018" s="78"/>
      <c r="N1018" s="78"/>
      <c r="O1018" s="78"/>
      <c r="P1018" s="78"/>
      <c r="Q1018" s="78"/>
      <c r="R1018" s="78"/>
      <c r="S1018" s="78"/>
      <c r="T1018" s="78"/>
      <c r="U1018" s="78"/>
      <c r="V1018" s="78"/>
      <c r="W1018" s="78"/>
      <c r="X1018" s="78"/>
      <c r="Y1018" s="78"/>
      <c r="Z1018" s="78"/>
      <c r="AA1018" s="78"/>
      <c r="AB1018" s="78"/>
    </row>
    <row r="1019" spans="1:28" s="87" customFormat="1" ht="14.25" customHeight="1">
      <c r="A1019" s="113"/>
      <c r="B1019" s="73"/>
      <c r="C1019" s="73"/>
      <c r="D1019" s="73"/>
      <c r="E1019" s="73"/>
      <c r="F1019" s="85"/>
      <c r="G1019" s="76"/>
      <c r="H1019" s="73"/>
      <c r="I1019" s="78"/>
      <c r="J1019" s="78"/>
      <c r="K1019" s="78"/>
      <c r="L1019" s="78"/>
      <c r="M1019" s="78"/>
      <c r="N1019" s="78"/>
      <c r="O1019" s="78"/>
      <c r="P1019" s="78"/>
      <c r="Q1019" s="78"/>
      <c r="R1019" s="78"/>
      <c r="S1019" s="78"/>
      <c r="T1019" s="78"/>
      <c r="U1019" s="78"/>
      <c r="V1019" s="78"/>
      <c r="W1019" s="78"/>
      <c r="X1019" s="78"/>
      <c r="Y1019" s="78"/>
      <c r="Z1019" s="78"/>
      <c r="AA1019" s="78"/>
      <c r="AB1019" s="78"/>
    </row>
    <row r="1020" spans="1:28" s="87" customFormat="1" ht="12.75" customHeight="1">
      <c r="A1020" s="73"/>
      <c r="B1020" s="73"/>
      <c r="C1020" s="73"/>
      <c r="D1020" s="73"/>
      <c r="E1020" s="73"/>
      <c r="F1020" s="85"/>
      <c r="G1020" s="118"/>
      <c r="H1020" s="73"/>
      <c r="I1020" s="78"/>
      <c r="J1020" s="78"/>
      <c r="K1020" s="78"/>
      <c r="L1020" s="78"/>
      <c r="M1020" s="78"/>
      <c r="N1020" s="78"/>
      <c r="O1020" s="78"/>
      <c r="P1020" s="78"/>
      <c r="Q1020" s="78"/>
      <c r="R1020" s="78"/>
      <c r="S1020" s="78"/>
      <c r="T1020" s="78"/>
      <c r="U1020" s="78"/>
      <c r="V1020" s="78"/>
      <c r="W1020" s="78"/>
      <c r="X1020" s="78"/>
      <c r="Y1020" s="78"/>
      <c r="Z1020" s="78"/>
      <c r="AA1020" s="78"/>
      <c r="AB1020" s="78"/>
    </row>
  </sheetData>
  <sheetProtection/>
  <mergeCells count="13">
    <mergeCell ref="A7:G7"/>
    <mergeCell ref="A8:G8"/>
    <mergeCell ref="D9:D10"/>
    <mergeCell ref="E9:E10"/>
    <mergeCell ref="A9:A10"/>
    <mergeCell ref="B9:B10"/>
    <mergeCell ref="E1:G1"/>
    <mergeCell ref="D2:G2"/>
    <mergeCell ref="C3:G3"/>
    <mergeCell ref="G9:G10"/>
    <mergeCell ref="C9:C10"/>
    <mergeCell ref="A6:G6"/>
    <mergeCell ref="E4:G4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L26"/>
  <sheetViews>
    <sheetView zoomScalePageLayoutView="0" workbookViewId="0" topLeftCell="A7">
      <selection activeCell="H2" sqref="H2:L2"/>
    </sheetView>
  </sheetViews>
  <sheetFormatPr defaultColWidth="9.00390625" defaultRowHeight="12.75"/>
  <cols>
    <col min="1" max="1" width="1.25" style="0" customWidth="1"/>
    <col min="2" max="2" width="1.875" style="0" customWidth="1"/>
    <col min="3" max="3" width="24.875" style="0" customWidth="1"/>
    <col min="4" max="4" width="13.625" style="0" customWidth="1"/>
    <col min="5" max="5" width="13.125" style="0" customWidth="1"/>
    <col min="6" max="6" width="10.625" style="0" customWidth="1"/>
    <col min="7" max="7" width="11.375" style="0" customWidth="1"/>
    <col min="8" max="8" width="8.75390625" style="0" customWidth="1"/>
    <col min="11" max="11" width="9.875" style="0" customWidth="1"/>
    <col min="12" max="12" width="9.75390625" style="0" customWidth="1"/>
  </cols>
  <sheetData>
    <row r="2" spans="4:12" ht="25.5">
      <c r="D2" s="5" t="s">
        <v>42</v>
      </c>
      <c r="E2" s="5" t="s">
        <v>44</v>
      </c>
      <c r="F2" s="6" t="s">
        <v>45</v>
      </c>
      <c r="G2" s="4" t="s">
        <v>46</v>
      </c>
      <c r="H2" s="163" t="s">
        <v>54</v>
      </c>
      <c r="I2" s="164"/>
      <c r="J2" s="164"/>
      <c r="K2" s="164"/>
      <c r="L2" s="164"/>
    </row>
    <row r="3" spans="4:7" ht="12.75">
      <c r="D3" s="3"/>
      <c r="G3" s="11"/>
    </row>
    <row r="4" spans="3:12" ht="12.75">
      <c r="C4" s="1" t="s">
        <v>31</v>
      </c>
      <c r="D4" s="7">
        <v>72443</v>
      </c>
      <c r="E4" s="7">
        <v>58894</v>
      </c>
      <c r="F4" s="7">
        <f>D4-E4</f>
        <v>13549</v>
      </c>
      <c r="G4" s="4">
        <f>D4*0.15</f>
        <v>10866.449999999999</v>
      </c>
      <c r="H4" s="1">
        <f>-12000</f>
        <v>-12000</v>
      </c>
      <c r="I4" s="1">
        <v>500</v>
      </c>
      <c r="J4" s="1">
        <v>1000</v>
      </c>
      <c r="K4" s="1">
        <f>-2944</f>
        <v>-2944</v>
      </c>
      <c r="L4" s="1"/>
    </row>
    <row r="5" spans="3:12" ht="12.75">
      <c r="C5" s="1" t="s">
        <v>32</v>
      </c>
      <c r="D5" s="7">
        <v>600</v>
      </c>
      <c r="E5" s="7">
        <v>600</v>
      </c>
      <c r="F5" s="7">
        <f aca="true" t="shared" si="0" ref="F5:F16">D5-E5</f>
        <v>0</v>
      </c>
      <c r="G5" s="12">
        <f aca="true" t="shared" si="1" ref="G5:G15">D5*0.15</f>
        <v>90</v>
      </c>
      <c r="H5" s="7">
        <v>0</v>
      </c>
      <c r="I5" s="1"/>
      <c r="J5" s="1"/>
      <c r="K5" s="1"/>
      <c r="L5" s="1"/>
    </row>
    <row r="6" spans="3:12" ht="12.75">
      <c r="C6" s="1" t="s">
        <v>33</v>
      </c>
      <c r="D6" s="7">
        <v>430</v>
      </c>
      <c r="E6" s="7">
        <v>430</v>
      </c>
      <c r="F6" s="7">
        <f t="shared" si="0"/>
        <v>0</v>
      </c>
      <c r="G6" s="4">
        <f t="shared" si="1"/>
        <v>64.5</v>
      </c>
      <c r="H6" s="7">
        <v>0</v>
      </c>
      <c r="I6" s="1"/>
      <c r="J6" s="1"/>
      <c r="K6" s="1"/>
      <c r="L6" s="1"/>
    </row>
    <row r="7" spans="3:12" ht="16.5" customHeight="1">
      <c r="C7" s="8" t="s">
        <v>34</v>
      </c>
      <c r="D7" s="9">
        <v>2098</v>
      </c>
      <c r="E7" s="9">
        <v>2934</v>
      </c>
      <c r="F7" s="9">
        <f t="shared" si="0"/>
        <v>-836</v>
      </c>
      <c r="G7" s="4">
        <f t="shared" si="1"/>
        <v>314.7</v>
      </c>
      <c r="H7" s="1"/>
      <c r="I7" s="1"/>
      <c r="J7" s="1"/>
      <c r="K7" s="1"/>
      <c r="L7" s="1"/>
    </row>
    <row r="8" spans="3:12" ht="12.75">
      <c r="C8" s="1" t="s">
        <v>35</v>
      </c>
      <c r="D8" s="7">
        <v>1293</v>
      </c>
      <c r="E8" s="7">
        <v>1293</v>
      </c>
      <c r="F8" s="7">
        <f t="shared" si="0"/>
        <v>0</v>
      </c>
      <c r="G8" s="4">
        <f t="shared" si="1"/>
        <v>193.95</v>
      </c>
      <c r="H8" s="7" t="s">
        <v>47</v>
      </c>
      <c r="I8" s="1"/>
      <c r="J8" s="1"/>
      <c r="K8" s="1"/>
      <c r="L8" s="1"/>
    </row>
    <row r="9" spans="3:12" ht="12.75">
      <c r="C9" s="1" t="s">
        <v>36</v>
      </c>
      <c r="D9" s="7">
        <v>505</v>
      </c>
      <c r="E9" s="7">
        <v>13705</v>
      </c>
      <c r="F9" s="7">
        <f t="shared" si="0"/>
        <v>-13200</v>
      </c>
      <c r="G9" s="4">
        <f t="shared" si="1"/>
        <v>75.75</v>
      </c>
      <c r="H9" s="1">
        <v>12000</v>
      </c>
      <c r="I9" s="15">
        <v>1200</v>
      </c>
      <c r="J9" s="1"/>
      <c r="K9" s="1"/>
      <c r="L9" s="1"/>
    </row>
    <row r="10" spans="3:12" ht="15.75" customHeight="1">
      <c r="C10" s="14" t="s">
        <v>37</v>
      </c>
      <c r="D10" s="7">
        <v>7312</v>
      </c>
      <c r="E10" s="7">
        <v>9056.1</v>
      </c>
      <c r="F10" s="7">
        <f t="shared" si="0"/>
        <v>-1744.1000000000004</v>
      </c>
      <c r="G10" s="4">
        <f t="shared" si="1"/>
        <v>1096.8</v>
      </c>
      <c r="H10" s="1"/>
      <c r="I10" s="1">
        <v>-1200</v>
      </c>
      <c r="J10" s="1">
        <v>2000</v>
      </c>
      <c r="K10" s="1">
        <v>2944</v>
      </c>
      <c r="L10" s="1"/>
    </row>
    <row r="11" spans="3:12" ht="14.25" customHeight="1">
      <c r="C11" s="1" t="s">
        <v>38</v>
      </c>
      <c r="D11" s="7">
        <v>29306</v>
      </c>
      <c r="E11" s="7">
        <v>29272.7</v>
      </c>
      <c r="F11" s="7">
        <f t="shared" si="0"/>
        <v>33.29999999999927</v>
      </c>
      <c r="G11" s="4">
        <f t="shared" si="1"/>
        <v>4395.9</v>
      </c>
      <c r="H11" s="1"/>
      <c r="I11" s="1"/>
      <c r="J11" s="1"/>
      <c r="K11" s="1"/>
      <c r="L11" s="1"/>
    </row>
    <row r="12" spans="3:12" ht="21" customHeight="1">
      <c r="C12" s="1" t="s">
        <v>39</v>
      </c>
      <c r="D12" s="7">
        <v>78752</v>
      </c>
      <c r="E12" s="7">
        <v>78435.4</v>
      </c>
      <c r="F12" s="7">
        <f t="shared" si="0"/>
        <v>316.6000000000058</v>
      </c>
      <c r="G12" s="4">
        <f t="shared" si="1"/>
        <v>11812.8</v>
      </c>
      <c r="H12" s="1"/>
      <c r="I12" s="1"/>
      <c r="J12" s="1">
        <v>-2000</v>
      </c>
      <c r="K12" s="1"/>
      <c r="L12" s="1"/>
    </row>
    <row r="13" spans="3:12" ht="20.25" customHeight="1">
      <c r="C13" s="1" t="s">
        <v>40</v>
      </c>
      <c r="D13" s="7">
        <v>20176</v>
      </c>
      <c r="E13" s="7">
        <v>20323</v>
      </c>
      <c r="F13" s="7">
        <f t="shared" si="0"/>
        <v>-147</v>
      </c>
      <c r="G13" s="4">
        <f t="shared" si="1"/>
        <v>3026.4</v>
      </c>
      <c r="H13" s="1"/>
      <c r="I13" s="1"/>
      <c r="J13" s="1"/>
      <c r="K13" s="1"/>
      <c r="L13" s="1"/>
    </row>
    <row r="14" spans="3:12" ht="18.75" customHeight="1">
      <c r="C14" s="1" t="s">
        <v>10</v>
      </c>
      <c r="D14" s="7">
        <v>18883</v>
      </c>
      <c r="E14" s="7">
        <v>18710.4</v>
      </c>
      <c r="F14" s="7">
        <f t="shared" si="0"/>
        <v>172.59999999999854</v>
      </c>
      <c r="G14" s="4">
        <f t="shared" si="1"/>
        <v>2832.45</v>
      </c>
      <c r="H14" s="1"/>
      <c r="I14" s="1"/>
      <c r="J14" s="1"/>
      <c r="K14" s="1"/>
      <c r="L14" s="1"/>
    </row>
    <row r="15" spans="3:12" ht="18" customHeight="1">
      <c r="C15" s="1" t="s">
        <v>41</v>
      </c>
      <c r="D15" s="7">
        <v>7066</v>
      </c>
      <c r="E15" s="7">
        <v>6968.6</v>
      </c>
      <c r="F15" s="7">
        <f t="shared" si="0"/>
        <v>97.39999999999964</v>
      </c>
      <c r="G15" s="4">
        <f t="shared" si="1"/>
        <v>1059.8999999999999</v>
      </c>
      <c r="H15" s="1"/>
      <c r="I15" s="1"/>
      <c r="J15" s="1"/>
      <c r="K15" s="1"/>
      <c r="L15" s="1"/>
    </row>
    <row r="16" spans="3:12" ht="20.25" customHeight="1">
      <c r="C16" s="1" t="s">
        <v>43</v>
      </c>
      <c r="D16" s="10">
        <f>SUM(D4:D15)</f>
        <v>238864</v>
      </c>
      <c r="E16" s="10">
        <v>240622.8</v>
      </c>
      <c r="F16" s="7">
        <f t="shared" si="0"/>
        <v>-1758.7999999999884</v>
      </c>
      <c r="G16" s="4"/>
      <c r="H16" s="1">
        <v>0</v>
      </c>
      <c r="I16" s="1">
        <v>500</v>
      </c>
      <c r="J16" s="1">
        <v>1000</v>
      </c>
      <c r="K16" s="1">
        <v>0</v>
      </c>
      <c r="L16" s="1"/>
    </row>
    <row r="17" spans="3:7" ht="12.75">
      <c r="C17" s="13"/>
      <c r="D17" s="1"/>
      <c r="E17" s="1"/>
      <c r="F17" s="1"/>
      <c r="G17" s="1"/>
    </row>
    <row r="18" spans="3:7" ht="12.75">
      <c r="C18" s="1"/>
      <c r="D18" s="1"/>
      <c r="E18" s="1"/>
      <c r="F18" s="1"/>
      <c r="G18" s="1"/>
    </row>
    <row r="23" ht="12.75">
      <c r="C23" s="2" t="s">
        <v>48</v>
      </c>
    </row>
    <row r="24" spans="2:4" ht="15" customHeight="1">
      <c r="B24">
        <v>1</v>
      </c>
      <c r="C24" t="s">
        <v>49</v>
      </c>
      <c r="D24" t="s">
        <v>50</v>
      </c>
    </row>
    <row r="25" spans="2:4" ht="14.25" customHeight="1">
      <c r="B25">
        <v>2</v>
      </c>
      <c r="C25" t="s">
        <v>31</v>
      </c>
      <c r="D25" t="s">
        <v>53</v>
      </c>
    </row>
    <row r="26" spans="2:4" ht="15" customHeight="1">
      <c r="B26">
        <v>3</v>
      </c>
      <c r="C26" t="s">
        <v>51</v>
      </c>
      <c r="D26" t="s">
        <v>52</v>
      </c>
    </row>
  </sheetData>
  <sheetProtection/>
  <mergeCells count="1">
    <mergeCell ref="H2:L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8"/>
  <sheetViews>
    <sheetView zoomScalePageLayoutView="0" workbookViewId="0" topLeftCell="A19">
      <selection activeCell="H23" sqref="H23:I23"/>
    </sheetView>
  </sheetViews>
  <sheetFormatPr defaultColWidth="9.00390625" defaultRowHeight="12.75"/>
  <cols>
    <col min="1" max="1" width="3.625" style="0" customWidth="1"/>
    <col min="2" max="2" width="18.00390625" style="0" customWidth="1"/>
    <col min="3" max="3" width="6.75390625" style="0" customWidth="1"/>
    <col min="4" max="4" width="7.00390625" style="0" customWidth="1"/>
    <col min="6" max="6" width="6.875" style="0" customWidth="1"/>
    <col min="7" max="7" width="7.625" style="0" customWidth="1"/>
    <col min="8" max="8" width="8.875" style="0" customWidth="1"/>
    <col min="9" max="9" width="9.00390625" style="0" customWidth="1"/>
  </cols>
  <sheetData>
    <row r="1" spans="2:9" ht="18.75" customHeight="1">
      <c r="B1" s="61" t="s">
        <v>43</v>
      </c>
      <c r="C1" s="61"/>
      <c r="D1" s="61"/>
      <c r="E1" s="61"/>
      <c r="F1" s="61"/>
      <c r="G1" s="62">
        <f>G2+G8</f>
        <v>292</v>
      </c>
      <c r="H1" s="62">
        <f>H2+H8</f>
        <v>292</v>
      </c>
      <c r="I1" s="62">
        <f>I2+I8</f>
        <v>292</v>
      </c>
    </row>
    <row r="2" spans="2:9" ht="25.5" customHeight="1">
      <c r="B2" s="20" t="s">
        <v>57</v>
      </c>
      <c r="C2" s="26">
        <v>900</v>
      </c>
      <c r="D2" s="18" t="s">
        <v>236</v>
      </c>
      <c r="E2" s="17" t="s">
        <v>302</v>
      </c>
      <c r="F2" s="18"/>
      <c r="G2" s="16">
        <f>G3+G6</f>
        <v>177</v>
      </c>
      <c r="H2" s="16">
        <f>H3+H6</f>
        <v>177</v>
      </c>
      <c r="I2" s="33">
        <f>I3+I6</f>
        <v>177</v>
      </c>
    </row>
    <row r="3" spans="2:9" ht="58.5" customHeight="1">
      <c r="B3" s="22" t="s">
        <v>202</v>
      </c>
      <c r="C3" s="35" t="s">
        <v>166</v>
      </c>
      <c r="D3" s="18" t="s">
        <v>236</v>
      </c>
      <c r="E3" s="18" t="s">
        <v>298</v>
      </c>
      <c r="F3" s="35" t="s">
        <v>205</v>
      </c>
      <c r="G3" s="16">
        <f aca="true" t="shared" si="0" ref="G3:I4">G4</f>
        <v>170</v>
      </c>
      <c r="H3" s="16">
        <f t="shared" si="0"/>
        <v>170</v>
      </c>
      <c r="I3" s="16">
        <f t="shared" si="0"/>
        <v>170</v>
      </c>
    </row>
    <row r="4" spans="2:9" ht="27" customHeight="1">
      <c r="B4" s="22" t="s">
        <v>210</v>
      </c>
      <c r="C4" s="35" t="s">
        <v>166</v>
      </c>
      <c r="D4" s="18" t="s">
        <v>236</v>
      </c>
      <c r="E4" s="18" t="s">
        <v>298</v>
      </c>
      <c r="F4" s="35" t="s">
        <v>216</v>
      </c>
      <c r="G4" s="16">
        <f t="shared" si="0"/>
        <v>170</v>
      </c>
      <c r="H4" s="16">
        <f t="shared" si="0"/>
        <v>170</v>
      </c>
      <c r="I4" s="16">
        <f t="shared" si="0"/>
        <v>170</v>
      </c>
    </row>
    <row r="5" spans="2:9" ht="22.5" customHeight="1">
      <c r="B5" s="22" t="s">
        <v>204</v>
      </c>
      <c r="C5" s="35" t="s">
        <v>166</v>
      </c>
      <c r="D5" s="18" t="s">
        <v>236</v>
      </c>
      <c r="E5" s="18" t="s">
        <v>298</v>
      </c>
      <c r="F5" s="35" t="s">
        <v>217</v>
      </c>
      <c r="G5" s="16">
        <v>170</v>
      </c>
      <c r="H5" s="16">
        <v>170</v>
      </c>
      <c r="I5" s="16">
        <v>170</v>
      </c>
    </row>
    <row r="6" spans="2:9" ht="28.5" customHeight="1">
      <c r="B6" s="22" t="s">
        <v>221</v>
      </c>
      <c r="C6" s="35" t="s">
        <v>166</v>
      </c>
      <c r="D6" s="35" t="s">
        <v>297</v>
      </c>
      <c r="E6" s="18" t="s">
        <v>298</v>
      </c>
      <c r="F6" s="35" t="s">
        <v>222</v>
      </c>
      <c r="G6" s="16">
        <f>G7</f>
        <v>7</v>
      </c>
      <c r="H6" s="16">
        <f>H7</f>
        <v>7</v>
      </c>
      <c r="I6" s="16">
        <f>I7</f>
        <v>7</v>
      </c>
    </row>
    <row r="7" spans="2:9" ht="25.5" customHeight="1">
      <c r="B7" s="22" t="s">
        <v>225</v>
      </c>
      <c r="C7" s="35" t="s">
        <v>166</v>
      </c>
      <c r="D7" s="35" t="s">
        <v>297</v>
      </c>
      <c r="E7" s="18" t="s">
        <v>298</v>
      </c>
      <c r="F7" s="35" t="s">
        <v>226</v>
      </c>
      <c r="G7" s="16">
        <v>7</v>
      </c>
      <c r="H7" s="16">
        <v>7</v>
      </c>
      <c r="I7" s="16">
        <v>7</v>
      </c>
    </row>
    <row r="8" spans="2:9" ht="17.25" customHeight="1">
      <c r="B8" s="49" t="s">
        <v>143</v>
      </c>
      <c r="C8" s="26">
        <v>900</v>
      </c>
      <c r="D8" s="18" t="s">
        <v>236</v>
      </c>
      <c r="E8" s="18" t="s">
        <v>301</v>
      </c>
      <c r="F8" s="18"/>
      <c r="G8" s="16">
        <f aca="true" t="shared" si="1" ref="G8:I10">G9</f>
        <v>115</v>
      </c>
      <c r="H8" s="16">
        <f t="shared" si="1"/>
        <v>115</v>
      </c>
      <c r="I8" s="16">
        <f t="shared" si="1"/>
        <v>115</v>
      </c>
    </row>
    <row r="9" spans="2:9" ht="51.75" customHeight="1">
      <c r="B9" s="22" t="s">
        <v>202</v>
      </c>
      <c r="C9" s="26">
        <v>900</v>
      </c>
      <c r="D9" s="18" t="s">
        <v>236</v>
      </c>
      <c r="E9" s="18" t="s">
        <v>301</v>
      </c>
      <c r="F9" s="35" t="s">
        <v>205</v>
      </c>
      <c r="G9" s="16">
        <f t="shared" si="1"/>
        <v>115</v>
      </c>
      <c r="H9" s="16">
        <f t="shared" si="1"/>
        <v>115</v>
      </c>
      <c r="I9" s="16">
        <f t="shared" si="1"/>
        <v>115</v>
      </c>
    </row>
    <row r="10" spans="2:9" ht="31.5" customHeight="1">
      <c r="B10" s="22" t="s">
        <v>210</v>
      </c>
      <c r="C10" s="26">
        <v>900</v>
      </c>
      <c r="D10" s="18" t="s">
        <v>236</v>
      </c>
      <c r="E10" s="18" t="s">
        <v>301</v>
      </c>
      <c r="F10" s="35" t="s">
        <v>216</v>
      </c>
      <c r="G10" s="16">
        <f t="shared" si="1"/>
        <v>115</v>
      </c>
      <c r="H10" s="16">
        <f t="shared" si="1"/>
        <v>115</v>
      </c>
      <c r="I10" s="16">
        <f t="shared" si="1"/>
        <v>115</v>
      </c>
    </row>
    <row r="11" spans="2:9" ht="21" customHeight="1">
      <c r="B11" s="22" t="s">
        <v>204</v>
      </c>
      <c r="C11" s="26">
        <v>900</v>
      </c>
      <c r="D11" s="18" t="s">
        <v>236</v>
      </c>
      <c r="E11" s="18" t="s">
        <v>301</v>
      </c>
      <c r="F11" s="35" t="s">
        <v>217</v>
      </c>
      <c r="G11" s="16">
        <v>115</v>
      </c>
      <c r="H11" s="16">
        <v>115</v>
      </c>
      <c r="I11" s="16">
        <v>115</v>
      </c>
    </row>
    <row r="12" spans="2:9" ht="24" customHeight="1">
      <c r="B12" s="63" t="s">
        <v>19</v>
      </c>
      <c r="C12" s="40">
        <v>900</v>
      </c>
      <c r="D12" s="19" t="s">
        <v>236</v>
      </c>
      <c r="E12" s="19" t="s">
        <v>230</v>
      </c>
      <c r="F12" s="27"/>
      <c r="G12" s="25">
        <f aca="true" t="shared" si="2" ref="G12:I15">G13</f>
        <v>7798</v>
      </c>
      <c r="H12" s="25">
        <f t="shared" si="2"/>
        <v>7798</v>
      </c>
      <c r="I12" s="25">
        <f t="shared" si="2"/>
        <v>7798</v>
      </c>
    </row>
    <row r="13" spans="2:9" ht="21.75" customHeight="1">
      <c r="B13" s="28" t="s">
        <v>173</v>
      </c>
      <c r="C13" s="39">
        <v>900</v>
      </c>
      <c r="D13" s="18" t="s">
        <v>236</v>
      </c>
      <c r="E13" s="18" t="s">
        <v>127</v>
      </c>
      <c r="F13" s="16"/>
      <c r="G13" s="16">
        <f>G14+G18</f>
        <v>7798</v>
      </c>
      <c r="H13" s="16">
        <f>H14+H18</f>
        <v>7798</v>
      </c>
      <c r="I13" s="16">
        <f>I14+I18</f>
        <v>7798</v>
      </c>
    </row>
    <row r="14" spans="2:9" ht="18" customHeight="1">
      <c r="B14" s="28" t="s">
        <v>231</v>
      </c>
      <c r="C14" s="39">
        <v>900</v>
      </c>
      <c r="D14" s="18" t="s">
        <v>236</v>
      </c>
      <c r="E14" s="18" t="s">
        <v>237</v>
      </c>
      <c r="F14" s="16"/>
      <c r="G14" s="16">
        <f>G15</f>
        <v>893</v>
      </c>
      <c r="H14" s="16">
        <f t="shared" si="2"/>
        <v>893</v>
      </c>
      <c r="I14" s="16">
        <f t="shared" si="2"/>
        <v>893</v>
      </c>
    </row>
    <row r="15" spans="2:9" ht="27.75" customHeight="1">
      <c r="B15" s="42" t="s">
        <v>219</v>
      </c>
      <c r="C15" s="39">
        <v>900</v>
      </c>
      <c r="D15" s="18" t="s">
        <v>236</v>
      </c>
      <c r="E15" s="18" t="s">
        <v>237</v>
      </c>
      <c r="F15" s="16">
        <v>200</v>
      </c>
      <c r="G15" s="16">
        <f>G16</f>
        <v>893</v>
      </c>
      <c r="H15" s="16">
        <f t="shared" si="2"/>
        <v>893</v>
      </c>
      <c r="I15" s="16">
        <f t="shared" si="2"/>
        <v>893</v>
      </c>
    </row>
    <row r="16" spans="2:9" ht="27.75" customHeight="1">
      <c r="B16" s="42" t="s">
        <v>221</v>
      </c>
      <c r="C16" s="39">
        <v>900</v>
      </c>
      <c r="D16" s="18" t="s">
        <v>236</v>
      </c>
      <c r="E16" s="18" t="s">
        <v>237</v>
      </c>
      <c r="F16" s="16">
        <v>240</v>
      </c>
      <c r="G16" s="16">
        <f>G17</f>
        <v>893</v>
      </c>
      <c r="H16" s="16">
        <f>H17</f>
        <v>893</v>
      </c>
      <c r="I16" s="16">
        <f>I17</f>
        <v>893</v>
      </c>
    </row>
    <row r="17" spans="2:9" ht="35.25" customHeight="1">
      <c r="B17" s="42" t="s">
        <v>225</v>
      </c>
      <c r="C17" s="39">
        <v>900</v>
      </c>
      <c r="D17" s="18" t="s">
        <v>236</v>
      </c>
      <c r="E17" s="18" t="s">
        <v>237</v>
      </c>
      <c r="F17" s="16">
        <v>244</v>
      </c>
      <c r="G17" s="16">
        <f>743+150</f>
        <v>893</v>
      </c>
      <c r="H17" s="16">
        <f>743+150</f>
        <v>893</v>
      </c>
      <c r="I17" s="16">
        <f>743+150</f>
        <v>893</v>
      </c>
    </row>
    <row r="18" spans="2:9" ht="17.25" customHeight="1">
      <c r="B18" s="28" t="s">
        <v>246</v>
      </c>
      <c r="C18" s="39">
        <v>900</v>
      </c>
      <c r="D18" s="18" t="s">
        <v>236</v>
      </c>
      <c r="E18" s="18" t="s">
        <v>300</v>
      </c>
      <c r="F18" s="16"/>
      <c r="G18" s="16">
        <v>6905</v>
      </c>
      <c r="H18" s="16">
        <v>6905</v>
      </c>
      <c r="I18" s="16">
        <v>6905</v>
      </c>
    </row>
    <row r="19" spans="2:9" ht="39" customHeight="1">
      <c r="B19" s="28" t="s">
        <v>192</v>
      </c>
      <c r="C19" s="39">
        <v>900</v>
      </c>
      <c r="D19" s="18" t="s">
        <v>236</v>
      </c>
      <c r="E19" s="18" t="s">
        <v>300</v>
      </c>
      <c r="F19" s="16">
        <v>600</v>
      </c>
      <c r="G19" s="16">
        <f aca="true" t="shared" si="3" ref="G19:I20">G20</f>
        <v>6905</v>
      </c>
      <c r="H19" s="16">
        <f t="shared" si="3"/>
        <v>6905</v>
      </c>
      <c r="I19" s="16">
        <f t="shared" si="3"/>
        <v>6905</v>
      </c>
    </row>
    <row r="20" spans="2:9" ht="15.75" customHeight="1">
      <c r="B20" s="28" t="s">
        <v>194</v>
      </c>
      <c r="C20" s="39">
        <v>900</v>
      </c>
      <c r="D20" s="18" t="s">
        <v>236</v>
      </c>
      <c r="E20" s="18" t="s">
        <v>300</v>
      </c>
      <c r="F20" s="16">
        <v>610</v>
      </c>
      <c r="G20" s="16">
        <f t="shared" si="3"/>
        <v>6905</v>
      </c>
      <c r="H20" s="16">
        <f t="shared" si="3"/>
        <v>6905</v>
      </c>
      <c r="I20" s="16">
        <f t="shared" si="3"/>
        <v>6905</v>
      </c>
    </row>
    <row r="21" spans="2:9" ht="36.75" customHeight="1">
      <c r="B21" s="28" t="s">
        <v>196</v>
      </c>
      <c r="C21" s="39">
        <v>900</v>
      </c>
      <c r="D21" s="18" t="s">
        <v>236</v>
      </c>
      <c r="E21" s="18" t="s">
        <v>300</v>
      </c>
      <c r="F21" s="16">
        <v>611</v>
      </c>
      <c r="G21" s="16">
        <v>6905</v>
      </c>
      <c r="H21" s="16">
        <v>6905</v>
      </c>
      <c r="I21" s="16">
        <v>6905</v>
      </c>
    </row>
    <row r="22" spans="2:9" ht="15" customHeight="1">
      <c r="B22" s="64" t="s">
        <v>111</v>
      </c>
      <c r="C22" s="40">
        <v>900</v>
      </c>
      <c r="D22" s="19" t="s">
        <v>236</v>
      </c>
      <c r="E22" s="19" t="s">
        <v>299</v>
      </c>
      <c r="F22" s="25"/>
      <c r="G22" s="25">
        <f>G23</f>
        <v>2604</v>
      </c>
      <c r="H22" s="25">
        <f>H23</f>
        <v>2604</v>
      </c>
      <c r="I22" s="25">
        <f>I23</f>
        <v>2604</v>
      </c>
    </row>
    <row r="23" spans="2:9" ht="16.5" customHeight="1">
      <c r="B23" s="36" t="s">
        <v>7</v>
      </c>
      <c r="C23" s="39">
        <v>900</v>
      </c>
      <c r="D23" s="18" t="s">
        <v>236</v>
      </c>
      <c r="E23" s="18" t="s">
        <v>299</v>
      </c>
      <c r="F23" s="16"/>
      <c r="G23" s="16">
        <f aca="true" t="shared" si="4" ref="G23:I25">G24</f>
        <v>2604</v>
      </c>
      <c r="H23" s="16">
        <f t="shared" si="4"/>
        <v>2604</v>
      </c>
      <c r="I23" s="16">
        <f t="shared" si="4"/>
        <v>2604</v>
      </c>
    </row>
    <row r="24" spans="2:9" ht="50.25" customHeight="1">
      <c r="B24" s="37" t="s">
        <v>202</v>
      </c>
      <c r="C24" s="39">
        <v>900</v>
      </c>
      <c r="D24" s="18" t="s">
        <v>236</v>
      </c>
      <c r="E24" s="18" t="s">
        <v>299</v>
      </c>
      <c r="F24" s="16" t="s">
        <v>205</v>
      </c>
      <c r="G24" s="16">
        <f t="shared" si="4"/>
        <v>2604</v>
      </c>
      <c r="H24" s="16">
        <f t="shared" si="4"/>
        <v>2604</v>
      </c>
      <c r="I24" s="16">
        <f>I25</f>
        <v>2604</v>
      </c>
    </row>
    <row r="25" spans="2:9" ht="18.75" customHeight="1">
      <c r="B25" s="36" t="s">
        <v>240</v>
      </c>
      <c r="C25" s="39">
        <v>900</v>
      </c>
      <c r="D25" s="18" t="s">
        <v>236</v>
      </c>
      <c r="E25" s="18" t="s">
        <v>299</v>
      </c>
      <c r="F25" s="16">
        <v>110</v>
      </c>
      <c r="G25" s="16">
        <f t="shared" si="4"/>
        <v>2604</v>
      </c>
      <c r="H25" s="16">
        <f t="shared" si="4"/>
        <v>2604</v>
      </c>
      <c r="I25" s="16">
        <f>I26</f>
        <v>2604</v>
      </c>
    </row>
    <row r="26" spans="2:9" ht="19.5" customHeight="1">
      <c r="B26" s="36" t="s">
        <v>186</v>
      </c>
      <c r="C26" s="39">
        <v>900</v>
      </c>
      <c r="D26" s="18" t="s">
        <v>236</v>
      </c>
      <c r="E26" s="18" t="s">
        <v>299</v>
      </c>
      <c r="F26" s="16">
        <v>111</v>
      </c>
      <c r="G26" s="16">
        <f>2195+409</f>
        <v>2604</v>
      </c>
      <c r="H26" s="16">
        <f>2195+409</f>
        <v>2604</v>
      </c>
      <c r="I26" s="16">
        <f>2195+409</f>
        <v>2604</v>
      </c>
    </row>
    <row r="27" spans="2:9" ht="17.25" customHeight="1">
      <c r="B27" s="65" t="s">
        <v>131</v>
      </c>
      <c r="C27" s="66">
        <v>900</v>
      </c>
      <c r="D27" s="67" t="s">
        <v>236</v>
      </c>
      <c r="E27" s="68">
        <v>7950000</v>
      </c>
      <c r="F27" s="68"/>
      <c r="G27" s="68">
        <f>G28+G31</f>
        <v>2314</v>
      </c>
      <c r="H27" s="68">
        <f>H28+H31</f>
        <v>1275</v>
      </c>
      <c r="I27" s="34">
        <f>I28+I31</f>
        <v>1294</v>
      </c>
    </row>
    <row r="28" spans="2:9" ht="33.75" customHeight="1">
      <c r="B28" s="28" t="s">
        <v>259</v>
      </c>
      <c r="C28" s="39">
        <v>900</v>
      </c>
      <c r="D28" s="18" t="s">
        <v>236</v>
      </c>
      <c r="E28" s="16" t="s">
        <v>265</v>
      </c>
      <c r="F28" s="16">
        <v>600</v>
      </c>
      <c r="G28" s="16">
        <f aca="true" t="shared" si="5" ref="G28:I29">G29</f>
        <v>678</v>
      </c>
      <c r="H28" s="16">
        <f t="shared" si="5"/>
        <v>214</v>
      </c>
      <c r="I28" s="16">
        <f t="shared" si="5"/>
        <v>372</v>
      </c>
    </row>
    <row r="29" spans="2:9" ht="17.25" customHeight="1">
      <c r="B29" s="28" t="s">
        <v>194</v>
      </c>
      <c r="C29" s="39">
        <v>900</v>
      </c>
      <c r="D29" s="18" t="s">
        <v>236</v>
      </c>
      <c r="E29" s="16" t="s">
        <v>265</v>
      </c>
      <c r="F29" s="16">
        <v>610</v>
      </c>
      <c r="G29" s="16">
        <f t="shared" si="5"/>
        <v>678</v>
      </c>
      <c r="H29" s="16">
        <f t="shared" si="5"/>
        <v>214</v>
      </c>
      <c r="I29" s="16">
        <f t="shared" si="5"/>
        <v>372</v>
      </c>
    </row>
    <row r="30" spans="2:9" ht="39" customHeight="1">
      <c r="B30" s="28" t="s">
        <v>196</v>
      </c>
      <c r="C30" s="39">
        <v>900</v>
      </c>
      <c r="D30" s="18" t="s">
        <v>236</v>
      </c>
      <c r="E30" s="16" t="s">
        <v>265</v>
      </c>
      <c r="F30" s="16">
        <v>611</v>
      </c>
      <c r="G30" s="16">
        <v>678</v>
      </c>
      <c r="H30" s="16">
        <v>214</v>
      </c>
      <c r="I30" s="16">
        <v>372</v>
      </c>
    </row>
    <row r="31" spans="2:9" ht="36" customHeight="1">
      <c r="B31" s="28" t="s">
        <v>259</v>
      </c>
      <c r="C31" s="39">
        <v>900</v>
      </c>
      <c r="D31" s="16" t="s">
        <v>236</v>
      </c>
      <c r="E31" s="16" t="s">
        <v>265</v>
      </c>
      <c r="F31" s="16"/>
      <c r="G31" s="16">
        <f aca="true" t="shared" si="6" ref="G31:I32">G32</f>
        <v>1636</v>
      </c>
      <c r="H31" s="16">
        <f t="shared" si="6"/>
        <v>1061</v>
      </c>
      <c r="I31" s="16">
        <f t="shared" si="6"/>
        <v>922</v>
      </c>
    </row>
    <row r="32" spans="2:9" ht="27.75" customHeight="1">
      <c r="B32" s="37" t="s">
        <v>219</v>
      </c>
      <c r="C32" s="39">
        <v>900</v>
      </c>
      <c r="D32" s="16" t="s">
        <v>236</v>
      </c>
      <c r="E32" s="16" t="s">
        <v>265</v>
      </c>
      <c r="F32" s="38" t="s">
        <v>220</v>
      </c>
      <c r="G32" s="16">
        <f t="shared" si="6"/>
        <v>1636</v>
      </c>
      <c r="H32" s="16">
        <f t="shared" si="6"/>
        <v>1061</v>
      </c>
      <c r="I32" s="16">
        <f t="shared" si="6"/>
        <v>922</v>
      </c>
    </row>
    <row r="33" spans="2:9" ht="27.75" customHeight="1">
      <c r="B33" s="37" t="s">
        <v>221</v>
      </c>
      <c r="C33" s="39">
        <v>900</v>
      </c>
      <c r="D33" s="16" t="s">
        <v>236</v>
      </c>
      <c r="E33" s="16" t="s">
        <v>265</v>
      </c>
      <c r="F33" s="38" t="s">
        <v>222</v>
      </c>
      <c r="G33" s="16">
        <f>G34+G35</f>
        <v>1636</v>
      </c>
      <c r="H33" s="16">
        <f>H34+H35</f>
        <v>1061</v>
      </c>
      <c r="I33" s="16">
        <f>I34+I35</f>
        <v>922</v>
      </c>
    </row>
    <row r="34" spans="2:9" ht="27" customHeight="1">
      <c r="B34" s="37" t="s">
        <v>223</v>
      </c>
      <c r="C34" s="39">
        <v>900</v>
      </c>
      <c r="D34" s="16" t="s">
        <v>236</v>
      </c>
      <c r="E34" s="16" t="s">
        <v>265</v>
      </c>
      <c r="F34" s="38">
        <v>242</v>
      </c>
      <c r="G34" s="16">
        <f>1031+114+42+409</f>
        <v>1596</v>
      </c>
      <c r="H34" s="16">
        <f>390+56+42+531</f>
        <v>1019</v>
      </c>
      <c r="I34" s="16">
        <f>196+58+62+562</f>
        <v>878</v>
      </c>
    </row>
    <row r="35" spans="2:9" ht="17.25" customHeight="1">
      <c r="B35" s="37" t="s">
        <v>372</v>
      </c>
      <c r="C35" s="39">
        <v>900</v>
      </c>
      <c r="D35" s="16" t="s">
        <v>236</v>
      </c>
      <c r="E35" s="16" t="s">
        <v>265</v>
      </c>
      <c r="F35" s="38">
        <v>244</v>
      </c>
      <c r="G35" s="16">
        <f>20+20</f>
        <v>40</v>
      </c>
      <c r="H35" s="16">
        <f>21+21</f>
        <v>42</v>
      </c>
      <c r="I35" s="16">
        <f>22+22</f>
        <v>44</v>
      </c>
    </row>
    <row r="36" spans="2:9" ht="21" customHeight="1">
      <c r="B36" s="69" t="s">
        <v>43</v>
      </c>
      <c r="C36" s="61"/>
      <c r="D36" s="61"/>
      <c r="E36" s="61"/>
      <c r="F36" s="61"/>
      <c r="G36" s="62">
        <f>G1+G12+G22+G27</f>
        <v>13008</v>
      </c>
      <c r="H36" s="62">
        <f>H1+H12+H22+H27</f>
        <v>11969</v>
      </c>
      <c r="I36" s="62">
        <f>I1+I12+I22+I27</f>
        <v>11988</v>
      </c>
    </row>
    <row r="37" spans="2:9" ht="12.75">
      <c r="B37" s="70" t="s">
        <v>373</v>
      </c>
      <c r="G37">
        <v>2346</v>
      </c>
      <c r="H37">
        <v>2346</v>
      </c>
      <c r="I37">
        <v>2346</v>
      </c>
    </row>
    <row r="38" spans="2:9" ht="18" customHeight="1">
      <c r="B38" s="71" t="s">
        <v>368</v>
      </c>
      <c r="C38" s="2"/>
      <c r="D38" s="2"/>
      <c r="E38" s="2"/>
      <c r="F38" s="2"/>
      <c r="G38" s="72">
        <f>G36+G37</f>
        <v>15354</v>
      </c>
      <c r="H38" s="72">
        <f>H36+H37</f>
        <v>14315</v>
      </c>
      <c r="I38" s="72">
        <f>I36+I37</f>
        <v>14334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Котенева Людмила Федоровна</dc:creator>
  <cp:keywords/>
  <dc:description/>
  <cp:lastModifiedBy>Солонко ЕП</cp:lastModifiedBy>
  <cp:lastPrinted>2014-02-26T07:47:41Z</cp:lastPrinted>
  <dcterms:created xsi:type="dcterms:W3CDTF">1997-01-01T00:26:10Z</dcterms:created>
  <dcterms:modified xsi:type="dcterms:W3CDTF">2014-06-18T09:49:07Z</dcterms:modified>
  <cp:category/>
  <cp:version/>
  <cp:contentType/>
  <cp:contentStatus/>
</cp:coreProperties>
</file>